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3.xml" ContentType="application/vnd.openxmlformats-officedocument.drawing+xml"/>
  <Override PartName="/xl/ctrlProps/ctrlProp9.xml" ContentType="application/vnd.ms-excel.controlpropertie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DieseArbeitsmappe"/>
  <mc:AlternateContent xmlns:mc="http://schemas.openxmlformats.org/markup-compatibility/2006">
    <mc:Choice Requires="x15">
      <x15ac:absPath xmlns:x15ac="http://schemas.microsoft.com/office/spreadsheetml/2010/11/ac" url="Q:\Wissensmanagement\Stadtentwicklung\28 - Regelwerk\FW_704_KWKG\2024_03_FW 704\"/>
    </mc:Choice>
  </mc:AlternateContent>
  <xr:revisionPtr revIDLastSave="0" documentId="13_ncr:1_{2E43BBD0-D16D-4B32-9314-6CCA1303DAC2}" xr6:coauthVersionLast="47" xr6:coauthVersionMax="47" xr10:uidLastSave="{00000000-0000-0000-0000-000000000000}"/>
  <workbookProtection workbookAlgorithmName="SHA-512" workbookHashValue="CmFzaBvDTjFXac+4OkR+BqykTfdckIJ0HjMY40CksvCF2hr7G2Tgey5Dzbfuqec90lGarHyIrOqpJVV9lOCVcQ==" workbookSaltValue="mzzsdKvaNMFKhQvOozQiRA==" workbookSpinCount="100000" lockStructure="1"/>
  <bookViews>
    <workbookView xWindow="-120" yWindow="-120" windowWidth="29040" windowHeight="17520" tabRatio="861" firstSheet="1" activeTab="9" xr2:uid="{00000000-000D-0000-FFFF-FFFF00000000}"/>
  </bookViews>
  <sheets>
    <sheet name="Allgemeines" sheetId="6" r:id="rId1"/>
    <sheet name="Investitionen" sheetId="2" r:id="rId2"/>
    <sheet name="Eingaben Speicher" sheetId="7" r:id="rId3"/>
    <sheet name="Berechnung Speicher" sheetId="8" r:id="rId4"/>
    <sheet name="Ergebnis Speicher" sheetId="9" r:id="rId5"/>
    <sheet name="Eingaben Netz" sheetId="1" r:id="rId6"/>
    <sheet name="Berechnung Netz" sheetId="3" r:id="rId7"/>
    <sheet name="Nebenrechnung Netz" sheetId="4" r:id="rId8"/>
    <sheet name="Ergebnis Netz" sheetId="5" r:id="rId9"/>
    <sheet name="Version" sheetId="10" r:id="rId10"/>
  </sheets>
  <definedNames>
    <definedName name="_xlnm.Print_Area" localSheetId="0">Allgemeines!$A$1:$J$49</definedName>
    <definedName name="_xlnm.Print_Area" localSheetId="6">'Berechnung Netz'!$A$1:$U$36</definedName>
    <definedName name="_xlnm.Print_Area" localSheetId="3">'Berechnung Speicher'!$A$1:$P$31</definedName>
    <definedName name="_xlnm.Print_Area" localSheetId="5">'Eingaben Netz'!$A$1:$G$96</definedName>
    <definedName name="_xlnm.Print_Area" localSheetId="2">'Eingaben Speicher'!$A$1:$F$76</definedName>
    <definedName name="_xlnm.Print_Area" localSheetId="8">'Ergebnis Netz'!$A$1:$N$99</definedName>
    <definedName name="_xlnm.Print_Area" localSheetId="4">'Ergebnis Speicher'!$A$1:$J$71</definedName>
    <definedName name="_xlnm.Print_Area" localSheetId="1">Investitionen!$A$1:$I$28</definedName>
    <definedName name="_xlnm.Print_Area" localSheetId="7">'Nebenrechnung Netz'!$A$1:$N$32</definedName>
    <definedName name="_xlnm.Print_Area" localSheetId="9">Version!$A$1:$H$37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40" i="1" l="1"/>
  <c r="D17" i="1"/>
  <c r="J28" i="6" l="1"/>
  <c r="F1" i="7"/>
  <c r="N1" i="5" l="1"/>
  <c r="N1" i="4"/>
  <c r="U1" i="3"/>
  <c r="G1" i="1"/>
  <c r="J1" i="9"/>
  <c r="P1" i="8"/>
  <c r="I1" i="2"/>
  <c r="J1" i="6"/>
  <c r="B6" i="7" l="1"/>
  <c r="B5" i="7"/>
  <c r="E6" i="9"/>
  <c r="D15" i="4" l="1"/>
  <c r="D16" i="4"/>
  <c r="D17" i="4"/>
  <c r="D18" i="4"/>
  <c r="D19" i="4"/>
  <c r="D20" i="4"/>
  <c r="D21" i="4"/>
  <c r="D22" i="4"/>
  <c r="D23" i="4"/>
  <c r="D24" i="4"/>
  <c r="D25" i="4"/>
  <c r="D26" i="4"/>
  <c r="D27" i="4"/>
  <c r="D28" i="4"/>
  <c r="D29" i="4"/>
  <c r="D30" i="4"/>
  <c r="D31" i="4"/>
  <c r="D32" i="4"/>
  <c r="D14" i="4"/>
  <c r="D13" i="4"/>
  <c r="F6" i="5" l="1"/>
  <c r="F5" i="5"/>
  <c r="F4" i="5"/>
  <c r="F3" i="5"/>
  <c r="G6" i="4"/>
  <c r="G5" i="4"/>
  <c r="G4" i="4"/>
  <c r="G3" i="4"/>
  <c r="F6" i="3"/>
  <c r="F5" i="3"/>
  <c r="F4" i="3"/>
  <c r="F3" i="3"/>
  <c r="C6" i="1"/>
  <c r="C5" i="1"/>
  <c r="C4" i="1"/>
  <c r="C3" i="1"/>
  <c r="E7" i="9"/>
  <c r="E5" i="9"/>
  <c r="E4" i="9"/>
  <c r="F6" i="8"/>
  <c r="F5" i="8"/>
  <c r="F4" i="8"/>
  <c r="F3" i="8"/>
  <c r="B4" i="7"/>
  <c r="B3" i="7"/>
  <c r="E22" i="2" l="1"/>
  <c r="L11" i="8" l="1"/>
  <c r="N11" i="4"/>
  <c r="O11" i="3"/>
  <c r="R10" i="3"/>
  <c r="M70" i="5"/>
  <c r="G49" i="9"/>
  <c r="G32" i="9" l="1"/>
  <c r="J16" i="8" l="1"/>
  <c r="J17" i="8"/>
  <c r="J18" i="8"/>
  <c r="J19" i="8"/>
  <c r="J20" i="8"/>
  <c r="J21" i="8"/>
  <c r="J22" i="8"/>
  <c r="J23" i="8"/>
  <c r="J24" i="8"/>
  <c r="J25" i="8"/>
  <c r="J26" i="8"/>
  <c r="J27" i="8"/>
  <c r="J28" i="8"/>
  <c r="J15" i="8"/>
  <c r="J14" i="8"/>
  <c r="F37" i="9" l="1"/>
  <c r="G11" i="8"/>
  <c r="D21" i="7"/>
  <c r="C16" i="8" s="1"/>
  <c r="F36" i="9" l="1"/>
  <c r="H36" i="9" s="1"/>
  <c r="C14" i="8"/>
  <c r="E14" i="8" s="1"/>
  <c r="C15" i="8"/>
  <c r="C29" i="8" l="1"/>
  <c r="B54" i="9" l="1"/>
  <c r="B55" i="9"/>
  <c r="B56" i="9"/>
  <c r="B57" i="9"/>
  <c r="B58" i="9"/>
  <c r="B59" i="9"/>
  <c r="B60" i="9"/>
  <c r="B61" i="9"/>
  <c r="B62" i="9"/>
  <c r="B63" i="9"/>
  <c r="B64" i="9"/>
  <c r="B65" i="9"/>
  <c r="F32" i="9" l="1"/>
  <c r="G29" i="9"/>
  <c r="I30" i="9"/>
  <c r="H30" i="9"/>
  <c r="G30" i="9"/>
  <c r="F27" i="9"/>
  <c r="H38" i="5"/>
  <c r="G11" i="5"/>
  <c r="L74" i="5"/>
  <c r="L75" i="5"/>
  <c r="L76" i="5"/>
  <c r="L77" i="5"/>
  <c r="L78" i="5"/>
  <c r="L79" i="5"/>
  <c r="L80" i="5"/>
  <c r="L81" i="5"/>
  <c r="L82" i="5"/>
  <c r="L83" i="5"/>
  <c r="L84" i="5"/>
  <c r="L85" i="5"/>
  <c r="L86" i="5"/>
  <c r="L87" i="5"/>
  <c r="L88" i="5"/>
  <c r="L89" i="5"/>
  <c r="L90" i="5"/>
  <c r="K74" i="5"/>
  <c r="K75" i="5"/>
  <c r="K76" i="5"/>
  <c r="K77" i="5"/>
  <c r="K78" i="5"/>
  <c r="K79" i="5"/>
  <c r="K80" i="5"/>
  <c r="K81" i="5"/>
  <c r="K82" i="5"/>
  <c r="K83" i="5"/>
  <c r="K84" i="5"/>
  <c r="K85" i="5"/>
  <c r="K86" i="5"/>
  <c r="K87" i="5"/>
  <c r="K88" i="5"/>
  <c r="K89" i="5"/>
  <c r="K90" i="5"/>
  <c r="B74" i="5"/>
  <c r="B75" i="5"/>
  <c r="B76" i="5"/>
  <c r="B77" i="5"/>
  <c r="B78" i="5"/>
  <c r="B79" i="5"/>
  <c r="B80" i="5"/>
  <c r="B81" i="5"/>
  <c r="B82" i="5"/>
  <c r="B83" i="5"/>
  <c r="B84" i="5"/>
  <c r="B85" i="5"/>
  <c r="B86" i="5"/>
  <c r="B87" i="5"/>
  <c r="B88" i="5"/>
  <c r="B89" i="5"/>
  <c r="B90" i="5"/>
  <c r="I36" i="5"/>
  <c r="F30" i="9" l="1"/>
  <c r="K16" i="8"/>
  <c r="K17" i="8"/>
  <c r="K18" i="8"/>
  <c r="K19" i="8"/>
  <c r="K20" i="8"/>
  <c r="K21" i="8"/>
  <c r="K22" i="8"/>
  <c r="K23" i="8"/>
  <c r="K24" i="8"/>
  <c r="K25" i="8"/>
  <c r="K26" i="8"/>
  <c r="K27" i="8"/>
  <c r="K28" i="8"/>
  <c r="K15" i="8"/>
  <c r="K14" i="8"/>
  <c r="E54" i="9"/>
  <c r="E55" i="9"/>
  <c r="E57" i="9"/>
  <c r="E58" i="9"/>
  <c r="E59" i="9"/>
  <c r="E61" i="9"/>
  <c r="E62" i="9"/>
  <c r="E63" i="9"/>
  <c r="E65" i="9"/>
  <c r="E53" i="9"/>
  <c r="E52" i="9"/>
  <c r="E17" i="8"/>
  <c r="C54" i="9" s="1"/>
  <c r="E18" i="8"/>
  <c r="C55" i="9" s="1"/>
  <c r="E19" i="8"/>
  <c r="C56" i="9" s="1"/>
  <c r="E20" i="8"/>
  <c r="C57" i="9" s="1"/>
  <c r="E21" i="8"/>
  <c r="C58" i="9" s="1"/>
  <c r="E22" i="8"/>
  <c r="C59" i="9" s="1"/>
  <c r="E23" i="8"/>
  <c r="C60" i="9" s="1"/>
  <c r="E24" i="8"/>
  <c r="C61" i="9" s="1"/>
  <c r="E25" i="8"/>
  <c r="C62" i="9" s="1"/>
  <c r="E26" i="8"/>
  <c r="C63" i="9" s="1"/>
  <c r="E27" i="8"/>
  <c r="C64" i="9" s="1"/>
  <c r="E28" i="8"/>
  <c r="C65" i="9" s="1"/>
  <c r="B14" i="8"/>
  <c r="B15" i="8" s="1"/>
  <c r="B16" i="8" s="1"/>
  <c r="B17" i="8" s="1"/>
  <c r="B18" i="8" s="1"/>
  <c r="B19" i="8" s="1"/>
  <c r="B20" i="8" s="1"/>
  <c r="B21" i="8" s="1"/>
  <c r="B22" i="8" s="1"/>
  <c r="B23" i="8" s="1"/>
  <c r="B24" i="8" s="1"/>
  <c r="B25" i="8" s="1"/>
  <c r="B26" i="8" s="1"/>
  <c r="B27" i="8" s="1"/>
  <c r="B28" i="8" s="1"/>
  <c r="B38" i="7"/>
  <c r="B39" i="7" s="1"/>
  <c r="B40" i="7" s="1"/>
  <c r="B41" i="7" s="1"/>
  <c r="B42" i="7" s="1"/>
  <c r="B43" i="7" s="1"/>
  <c r="B44" i="7" s="1"/>
  <c r="B45" i="7" s="1"/>
  <c r="B46" i="7" s="1"/>
  <c r="B47" i="7" s="1"/>
  <c r="B48" i="7" s="1"/>
  <c r="B49" i="7" s="1"/>
  <c r="B50" i="7" s="1"/>
  <c r="B51" i="7" s="1"/>
  <c r="B52" i="7" s="1"/>
  <c r="B16" i="7"/>
  <c r="F51" i="9" l="1"/>
  <c r="L14" i="8"/>
  <c r="M14" i="8" s="1"/>
  <c r="F63" i="9"/>
  <c r="L26" i="8"/>
  <c r="M26" i="8" s="1"/>
  <c r="F59" i="9"/>
  <c r="L22" i="8"/>
  <c r="M22" i="8" s="1"/>
  <c r="F55" i="9"/>
  <c r="L18" i="8"/>
  <c r="M18" i="8" s="1"/>
  <c r="F52" i="9"/>
  <c r="L15" i="8"/>
  <c r="M15" i="8" s="1"/>
  <c r="F62" i="9"/>
  <c r="L25" i="8"/>
  <c r="M25" i="8" s="1"/>
  <c r="F58" i="9"/>
  <c r="L21" i="8"/>
  <c r="M21" i="8" s="1"/>
  <c r="F54" i="9"/>
  <c r="L17" i="8"/>
  <c r="M17" i="8" s="1"/>
  <c r="F65" i="9"/>
  <c r="L28" i="8"/>
  <c r="M28" i="8" s="1"/>
  <c r="F61" i="9"/>
  <c r="L24" i="8"/>
  <c r="M24" i="8" s="1"/>
  <c r="F57" i="9"/>
  <c r="L20" i="8"/>
  <c r="M20" i="8" s="1"/>
  <c r="F53" i="9"/>
  <c r="L16" i="8"/>
  <c r="M16" i="8" s="1"/>
  <c r="F64" i="9"/>
  <c r="L27" i="8"/>
  <c r="M27" i="8" s="1"/>
  <c r="F60" i="9"/>
  <c r="L23" i="8"/>
  <c r="M23" i="8" s="1"/>
  <c r="F56" i="9"/>
  <c r="L19" i="8"/>
  <c r="M19" i="8" s="1"/>
  <c r="E64" i="9"/>
  <c r="E60" i="9"/>
  <c r="E56" i="9"/>
  <c r="E51" i="9"/>
  <c r="E16" i="8"/>
  <c r="C53" i="9" s="1"/>
  <c r="B53" i="9"/>
  <c r="C51" i="9"/>
  <c r="B51" i="9"/>
  <c r="E15" i="8"/>
  <c r="C52" i="9" s="1"/>
  <c r="B52" i="9"/>
  <c r="B17" i="7"/>
  <c r="I29" i="9" s="1"/>
  <c r="H29" i="9"/>
  <c r="D14" i="8"/>
  <c r="F12" i="9"/>
  <c r="M29" i="8" l="1"/>
  <c r="G51" i="9"/>
  <c r="L29" i="8"/>
  <c r="B66" i="9"/>
  <c r="D15" i="8"/>
  <c r="G15" i="8" s="1"/>
  <c r="G14" i="8"/>
  <c r="E29" i="8"/>
  <c r="G59" i="9"/>
  <c r="G60" i="9"/>
  <c r="G65" i="9"/>
  <c r="G55" i="9"/>
  <c r="G57" i="9"/>
  <c r="G58" i="9"/>
  <c r="G63" i="9"/>
  <c r="G61" i="9"/>
  <c r="G62" i="9"/>
  <c r="G56" i="9"/>
  <c r="G64" i="9"/>
  <c r="G52" i="9"/>
  <c r="G53" i="9"/>
  <c r="G54" i="9"/>
  <c r="C66" i="9"/>
  <c r="F13" i="9"/>
  <c r="F17" i="9"/>
  <c r="G47" i="5"/>
  <c r="H22" i="2"/>
  <c r="H21" i="2"/>
  <c r="H20" i="2"/>
  <c r="E21" i="2"/>
  <c r="E20" i="2"/>
  <c r="E11" i="2"/>
  <c r="E10" i="2"/>
  <c r="E9" i="2"/>
  <c r="I20" i="2" l="1"/>
  <c r="E12" i="2"/>
  <c r="I22" i="2"/>
  <c r="I21" i="2"/>
  <c r="H14" i="8"/>
  <c r="O14" i="8" s="1"/>
  <c r="D51" i="9"/>
  <c r="D16" i="8"/>
  <c r="G66" i="9"/>
  <c r="E23" i="2"/>
  <c r="H23" i="2"/>
  <c r="G11" i="4"/>
  <c r="I23" i="2" l="1"/>
  <c r="H15" i="8"/>
  <c r="O15" i="8" s="1"/>
  <c r="D52" i="9"/>
  <c r="D17" i="8"/>
  <c r="G16" i="8"/>
  <c r="G56" i="5"/>
  <c r="G55" i="5"/>
  <c r="G46" i="5"/>
  <c r="G45" i="5"/>
  <c r="G65" i="5"/>
  <c r="G64" i="5"/>
  <c r="G43" i="5"/>
  <c r="J39" i="5"/>
  <c r="I39" i="5"/>
  <c r="H39" i="5"/>
  <c r="J38" i="5"/>
  <c r="I38" i="5"/>
  <c r="G59" i="5"/>
  <c r="G62" i="5"/>
  <c r="G61" i="5"/>
  <c r="G60" i="5"/>
  <c r="J36" i="5"/>
  <c r="H36" i="5"/>
  <c r="G38" i="5" l="1"/>
  <c r="P14" i="8"/>
  <c r="H51" i="9"/>
  <c r="H16" i="8"/>
  <c r="O16" i="8" s="1"/>
  <c r="D53" i="9"/>
  <c r="P15" i="8"/>
  <c r="I52" i="9" s="1"/>
  <c r="H52" i="9"/>
  <c r="D18" i="8"/>
  <c r="G17" i="8"/>
  <c r="G36" i="5"/>
  <c r="G39" i="5"/>
  <c r="G33" i="5"/>
  <c r="P16" i="8" l="1"/>
  <c r="I53" i="9" s="1"/>
  <c r="H53" i="9"/>
  <c r="I51" i="9"/>
  <c r="H17" i="8"/>
  <c r="D54" i="9"/>
  <c r="D19" i="8"/>
  <c r="G18" i="8"/>
  <c r="E17" i="3"/>
  <c r="C74" i="5" s="1"/>
  <c r="E18" i="3"/>
  <c r="C75" i="5" s="1"/>
  <c r="E19" i="3"/>
  <c r="C76" i="5" s="1"/>
  <c r="E20" i="3"/>
  <c r="C77" i="5" s="1"/>
  <c r="E21" i="3"/>
  <c r="C78" i="5" s="1"/>
  <c r="E22" i="3"/>
  <c r="C79" i="5" s="1"/>
  <c r="E23" i="3"/>
  <c r="C80" i="5" s="1"/>
  <c r="E24" i="3"/>
  <c r="C81" i="5" s="1"/>
  <c r="E25" i="3"/>
  <c r="C82" i="5" s="1"/>
  <c r="E26" i="3"/>
  <c r="C83" i="5" s="1"/>
  <c r="E27" i="3"/>
  <c r="C84" i="5" s="1"/>
  <c r="E28" i="3"/>
  <c r="C85" i="5" s="1"/>
  <c r="E29" i="3"/>
  <c r="C86" i="5" s="1"/>
  <c r="E30" i="3"/>
  <c r="C87" i="5" s="1"/>
  <c r="E31" i="3"/>
  <c r="C88" i="5" s="1"/>
  <c r="E32" i="3"/>
  <c r="C89" i="5" s="1"/>
  <c r="E33" i="3"/>
  <c r="C90" i="5" s="1"/>
  <c r="O17" i="8" l="1"/>
  <c r="H18" i="8"/>
  <c r="O18" i="8" s="1"/>
  <c r="D55" i="9"/>
  <c r="D20" i="8"/>
  <c r="G19" i="8"/>
  <c r="H11" i="4"/>
  <c r="P18" i="8" l="1"/>
  <c r="I55" i="9" s="1"/>
  <c r="H55" i="9"/>
  <c r="H19" i="8"/>
  <c r="D56" i="9"/>
  <c r="P17" i="8"/>
  <c r="H54" i="9"/>
  <c r="D21" i="8"/>
  <c r="G20" i="8"/>
  <c r="Q16" i="3"/>
  <c r="L73" i="5" s="1"/>
  <c r="Q15" i="3"/>
  <c r="Q14" i="3"/>
  <c r="B57" i="1"/>
  <c r="H35" i="5" s="1"/>
  <c r="H16" i="3"/>
  <c r="E73" i="5" s="1"/>
  <c r="H17" i="3"/>
  <c r="E74" i="5" s="1"/>
  <c r="H18" i="3"/>
  <c r="E75" i="5" s="1"/>
  <c r="H19" i="3"/>
  <c r="E76" i="5" s="1"/>
  <c r="H20" i="3"/>
  <c r="E77" i="5" s="1"/>
  <c r="H21" i="3"/>
  <c r="E78" i="5" s="1"/>
  <c r="H22" i="3"/>
  <c r="E79" i="5" s="1"/>
  <c r="H23" i="3"/>
  <c r="E80" i="5" s="1"/>
  <c r="H24" i="3"/>
  <c r="E81" i="5" s="1"/>
  <c r="H25" i="3"/>
  <c r="E82" i="5" s="1"/>
  <c r="H26" i="3"/>
  <c r="E83" i="5" s="1"/>
  <c r="H27" i="3"/>
  <c r="E84" i="5" s="1"/>
  <c r="H28" i="3"/>
  <c r="E85" i="5" s="1"/>
  <c r="H29" i="3"/>
  <c r="E86" i="5" s="1"/>
  <c r="H30" i="3"/>
  <c r="E87" i="5" s="1"/>
  <c r="H31" i="3"/>
  <c r="E88" i="5" s="1"/>
  <c r="H32" i="3"/>
  <c r="E89" i="5" s="1"/>
  <c r="H33" i="3"/>
  <c r="E90" i="5" s="1"/>
  <c r="H14" i="3"/>
  <c r="H15" i="3"/>
  <c r="E72" i="5" s="1"/>
  <c r="B10" i="1"/>
  <c r="D57" i="1"/>
  <c r="E13" i="4" s="1"/>
  <c r="D58" i="1"/>
  <c r="D59" i="1"/>
  <c r="L72" i="5" l="1"/>
  <c r="Q34" i="3"/>
  <c r="L71" i="5"/>
  <c r="G23" i="5"/>
  <c r="O19" i="8"/>
  <c r="H20" i="8"/>
  <c r="O20" i="8" s="1"/>
  <c r="D57" i="9"/>
  <c r="I54" i="9"/>
  <c r="D22" i="8"/>
  <c r="G21" i="8"/>
  <c r="E71" i="5"/>
  <c r="G16" i="5"/>
  <c r="B11" i="1"/>
  <c r="B42" i="1" s="1"/>
  <c r="I14" i="3"/>
  <c r="I15" i="3" s="1"/>
  <c r="J15" i="3" s="1"/>
  <c r="F72" i="5" s="1"/>
  <c r="B41" i="1"/>
  <c r="D15" i="1"/>
  <c r="H57" i="9" l="1"/>
  <c r="P20" i="8"/>
  <c r="I57" i="9" s="1"/>
  <c r="H21" i="8"/>
  <c r="D58" i="9"/>
  <c r="H56" i="9"/>
  <c r="P19" i="8"/>
  <c r="D23" i="8"/>
  <c r="G22" i="8"/>
  <c r="J14" i="3"/>
  <c r="D14" i="3"/>
  <c r="G58" i="5"/>
  <c r="J58" i="5" s="1"/>
  <c r="I16" i="3"/>
  <c r="C16" i="3"/>
  <c r="B73" i="5" s="1"/>
  <c r="C15" i="3"/>
  <c r="C14" i="3"/>
  <c r="H34" i="3"/>
  <c r="P16" i="3"/>
  <c r="K73" i="5" s="1"/>
  <c r="P15" i="3"/>
  <c r="K72" i="5" s="1"/>
  <c r="P14" i="3"/>
  <c r="B13" i="4"/>
  <c r="B14" i="3"/>
  <c r="B58" i="1"/>
  <c r="I35" i="5" s="1"/>
  <c r="O21" i="8" l="1"/>
  <c r="I56" i="9"/>
  <c r="H22" i="8"/>
  <c r="O22" i="8" s="1"/>
  <c r="D59" i="9"/>
  <c r="D24" i="8"/>
  <c r="G23" i="8"/>
  <c r="G22" i="5"/>
  <c r="K71" i="5"/>
  <c r="F71" i="5"/>
  <c r="B72" i="5"/>
  <c r="E15" i="3"/>
  <c r="C72" i="5" s="1"/>
  <c r="B71" i="5"/>
  <c r="E14" i="3"/>
  <c r="E16" i="3"/>
  <c r="C73" i="5" s="1"/>
  <c r="B14" i="4"/>
  <c r="B59" i="1"/>
  <c r="J35" i="5" s="1"/>
  <c r="J16" i="3"/>
  <c r="F73" i="5" s="1"/>
  <c r="I17" i="3"/>
  <c r="D15" i="3"/>
  <c r="D16" i="3" s="1"/>
  <c r="K14" i="3"/>
  <c r="B15" i="3"/>
  <c r="D62" i="1"/>
  <c r="D63" i="1"/>
  <c r="D64" i="1"/>
  <c r="D65" i="1"/>
  <c r="D66" i="1"/>
  <c r="D67" i="1"/>
  <c r="D68" i="1"/>
  <c r="D69" i="1"/>
  <c r="D70" i="1"/>
  <c r="D71" i="1"/>
  <c r="D72" i="1"/>
  <c r="D73" i="1"/>
  <c r="D74" i="1"/>
  <c r="D75" i="1"/>
  <c r="D76" i="1"/>
  <c r="D60" i="1"/>
  <c r="D61" i="1"/>
  <c r="H23" i="8" l="1"/>
  <c r="O23" i="8" s="1"/>
  <c r="D60" i="9"/>
  <c r="H59" i="9"/>
  <c r="P22" i="8"/>
  <c r="I59" i="9" s="1"/>
  <c r="P21" i="8"/>
  <c r="H58" i="9"/>
  <c r="D25" i="8"/>
  <c r="G24" i="8"/>
  <c r="G41" i="5"/>
  <c r="C71" i="5"/>
  <c r="C91" i="5" s="1"/>
  <c r="G12" i="5"/>
  <c r="G71" i="5"/>
  <c r="D17" i="3"/>
  <c r="D18" i="3" s="1"/>
  <c r="K16" i="3"/>
  <c r="G73" i="5" s="1"/>
  <c r="B60" i="1"/>
  <c r="B16" i="3"/>
  <c r="B15" i="4"/>
  <c r="J17" i="3"/>
  <c r="F74" i="5" s="1"/>
  <c r="I18" i="3"/>
  <c r="K15" i="3"/>
  <c r="G72" i="5" s="1"/>
  <c r="I58" i="9" l="1"/>
  <c r="H24" i="8"/>
  <c r="D61" i="9"/>
  <c r="H60" i="9"/>
  <c r="P23" i="8"/>
  <c r="I60" i="9" s="1"/>
  <c r="D26" i="8"/>
  <c r="G25" i="8"/>
  <c r="B61" i="1"/>
  <c r="B16" i="4"/>
  <c r="B17" i="3"/>
  <c r="I19" i="3"/>
  <c r="J18" i="3"/>
  <c r="F75" i="5" s="1"/>
  <c r="O24" i="8" l="1"/>
  <c r="P24" i="8" s="1"/>
  <c r="I61" i="9" s="1"/>
  <c r="H25" i="8"/>
  <c r="O25" i="8" s="1"/>
  <c r="D62" i="9"/>
  <c r="D27" i="8"/>
  <c r="G26" i="8"/>
  <c r="B62" i="1"/>
  <c r="B17" i="4"/>
  <c r="B18" i="3"/>
  <c r="I20" i="3"/>
  <c r="J19" i="3"/>
  <c r="K17" i="3"/>
  <c r="J11" i="3"/>
  <c r="K11" i="3"/>
  <c r="L11" i="3"/>
  <c r="H61" i="9" l="1"/>
  <c r="P25" i="8"/>
  <c r="I62" i="9" s="1"/>
  <c r="H62" i="9"/>
  <c r="H26" i="8"/>
  <c r="D63" i="9"/>
  <c r="D28" i="8"/>
  <c r="G28" i="8" s="1"/>
  <c r="G27" i="8"/>
  <c r="F76" i="5"/>
  <c r="G74" i="5"/>
  <c r="B63" i="1"/>
  <c r="B18" i="4"/>
  <c r="B19" i="3"/>
  <c r="I21" i="3"/>
  <c r="J20" i="3"/>
  <c r="F77" i="5" s="1"/>
  <c r="D19" i="3"/>
  <c r="K18" i="3"/>
  <c r="G75" i="5" s="1"/>
  <c r="O26" i="8" l="1"/>
  <c r="H63" i="9" s="1"/>
  <c r="H27" i="8"/>
  <c r="O27" i="8" s="1"/>
  <c r="D64" i="9"/>
  <c r="H28" i="8"/>
  <c r="D65" i="9"/>
  <c r="B64" i="1"/>
  <c r="B19" i="4"/>
  <c r="B20" i="3"/>
  <c r="I22" i="3"/>
  <c r="J21" i="3"/>
  <c r="F78" i="5" s="1"/>
  <c r="D20" i="3"/>
  <c r="K19" i="3"/>
  <c r="P26" i="8" l="1"/>
  <c r="I63" i="9" s="1"/>
  <c r="H29" i="8"/>
  <c r="O29" i="8" s="1"/>
  <c r="H64" i="9"/>
  <c r="P27" i="8"/>
  <c r="I64" i="9" s="1"/>
  <c r="D66" i="9"/>
  <c r="O28" i="8"/>
  <c r="F15" i="9"/>
  <c r="F19" i="9" s="1"/>
  <c r="G76" i="5"/>
  <c r="B65" i="1"/>
  <c r="B20" i="4"/>
  <c r="B21" i="3"/>
  <c r="I23" i="3"/>
  <c r="J22" i="3"/>
  <c r="F79" i="5" s="1"/>
  <c r="D21" i="3"/>
  <c r="K20" i="3"/>
  <c r="G77" i="5" s="1"/>
  <c r="E23" i="4"/>
  <c r="E22" i="4"/>
  <c r="E21" i="4"/>
  <c r="H65" i="9" l="1"/>
  <c r="H66" i="9" s="1"/>
  <c r="P28" i="8"/>
  <c r="F20" i="9" s="1"/>
  <c r="B66" i="1"/>
  <c r="B22" i="3"/>
  <c r="B21" i="4"/>
  <c r="I24" i="3"/>
  <c r="J23" i="3"/>
  <c r="F80" i="5" s="1"/>
  <c r="D22" i="3"/>
  <c r="K21" i="3"/>
  <c r="E24" i="4"/>
  <c r="I65" i="9" l="1"/>
  <c r="I66" i="9" s="1"/>
  <c r="P29" i="8"/>
  <c r="L31" i="8" s="1"/>
  <c r="G78" i="5"/>
  <c r="B67" i="1"/>
  <c r="B22" i="4"/>
  <c r="B23" i="3"/>
  <c r="I25" i="3"/>
  <c r="J24" i="3"/>
  <c r="F81" i="5" s="1"/>
  <c r="D23" i="3"/>
  <c r="K22" i="3"/>
  <c r="G79" i="5" s="1"/>
  <c r="N31" i="8" l="1"/>
  <c r="F22" i="9"/>
  <c r="F23" i="9"/>
  <c r="B68" i="1"/>
  <c r="B24" i="3"/>
  <c r="B23" i="4"/>
  <c r="I26" i="3"/>
  <c r="J25" i="3"/>
  <c r="F82" i="5" s="1"/>
  <c r="D24" i="3"/>
  <c r="K23" i="3"/>
  <c r="G80" i="5" s="1"/>
  <c r="G13" i="4"/>
  <c r="G22" i="9" l="1"/>
  <c r="I22" i="9"/>
  <c r="B69" i="1"/>
  <c r="B24" i="4"/>
  <c r="B25" i="3"/>
  <c r="I27" i="3"/>
  <c r="J26" i="3"/>
  <c r="F83" i="5" s="1"/>
  <c r="D25" i="3"/>
  <c r="K24" i="3"/>
  <c r="G81" i="5" s="1"/>
  <c r="B70" i="1" l="1"/>
  <c r="B25" i="4"/>
  <c r="B26" i="3"/>
  <c r="I28" i="3"/>
  <c r="J27" i="3"/>
  <c r="F84" i="5" s="1"/>
  <c r="D26" i="3"/>
  <c r="K25" i="3"/>
  <c r="G82" i="5" s="1"/>
  <c r="M13" i="4"/>
  <c r="N13" i="4" s="1"/>
  <c r="E20" i="4"/>
  <c r="E18" i="4"/>
  <c r="E19" i="4"/>
  <c r="E25" i="4"/>
  <c r="E26" i="4"/>
  <c r="E27" i="4"/>
  <c r="E28" i="4"/>
  <c r="E29" i="4"/>
  <c r="E30" i="4"/>
  <c r="E31" i="4"/>
  <c r="B71" i="1" l="1"/>
  <c r="B26" i="4"/>
  <c r="B27" i="3"/>
  <c r="I29" i="3"/>
  <c r="J28" i="3"/>
  <c r="F85" i="5" s="1"/>
  <c r="D27" i="3"/>
  <c r="K26" i="3"/>
  <c r="G83" i="5" s="1"/>
  <c r="M14" i="4"/>
  <c r="E32" i="4"/>
  <c r="E15" i="4"/>
  <c r="E14" i="4"/>
  <c r="E16" i="4"/>
  <c r="E17" i="4"/>
  <c r="B72" i="1" l="1"/>
  <c r="B27" i="4"/>
  <c r="B28" i="3"/>
  <c r="I30" i="3"/>
  <c r="J29" i="3"/>
  <c r="F86" i="5" s="1"/>
  <c r="G14" i="4"/>
  <c r="N14" i="4" s="1"/>
  <c r="D28" i="3"/>
  <c r="K27" i="3"/>
  <c r="G84" i="5" s="1"/>
  <c r="M15" i="4"/>
  <c r="B73" i="1" l="1"/>
  <c r="B28" i="4"/>
  <c r="B29" i="3"/>
  <c r="G15" i="4"/>
  <c r="G16" i="4" s="1"/>
  <c r="I31" i="3"/>
  <c r="J30" i="3"/>
  <c r="F87" i="5" s="1"/>
  <c r="D29" i="3"/>
  <c r="K28" i="3"/>
  <c r="G85" i="5" s="1"/>
  <c r="M16" i="4"/>
  <c r="N15" i="4" l="1"/>
  <c r="G17" i="4"/>
  <c r="N16" i="4"/>
  <c r="B74" i="1"/>
  <c r="B30" i="3"/>
  <c r="B29" i="4"/>
  <c r="I32" i="3"/>
  <c r="J31" i="3"/>
  <c r="F88" i="5" s="1"/>
  <c r="D30" i="3"/>
  <c r="K29" i="3"/>
  <c r="G86" i="5" s="1"/>
  <c r="M17" i="4"/>
  <c r="F11" i="4"/>
  <c r="G18" i="4" l="1"/>
  <c r="N17" i="4"/>
  <c r="B75" i="1"/>
  <c r="B30" i="4"/>
  <c r="B31" i="3"/>
  <c r="I33" i="3"/>
  <c r="J32" i="3"/>
  <c r="F89" i="5" s="1"/>
  <c r="F22" i="4"/>
  <c r="F23" i="4"/>
  <c r="F21" i="4"/>
  <c r="F24" i="4"/>
  <c r="F13" i="4"/>
  <c r="H13" i="4" s="1"/>
  <c r="F25" i="4"/>
  <c r="F27" i="4"/>
  <c r="F26" i="4"/>
  <c r="F28" i="4"/>
  <c r="F18" i="4"/>
  <c r="F20" i="4"/>
  <c r="F31" i="4"/>
  <c r="F19" i="4"/>
  <c r="F29" i="4"/>
  <c r="F30" i="4"/>
  <c r="F15" i="4"/>
  <c r="F14" i="4"/>
  <c r="F17" i="4"/>
  <c r="F32" i="4"/>
  <c r="F16" i="4"/>
  <c r="D31" i="3"/>
  <c r="K30" i="3"/>
  <c r="G87" i="5" s="1"/>
  <c r="M18" i="4"/>
  <c r="J13" i="4"/>
  <c r="O14" i="3"/>
  <c r="R14" i="3" s="1"/>
  <c r="G19" i="4" l="1"/>
  <c r="N18" i="4"/>
  <c r="J71" i="5"/>
  <c r="H14" i="4"/>
  <c r="H15" i="4" s="1"/>
  <c r="O16" i="3" s="1"/>
  <c r="J33" i="3"/>
  <c r="I34" i="3"/>
  <c r="B76" i="1"/>
  <c r="B31" i="4"/>
  <c r="B32" i="3"/>
  <c r="K13" i="4"/>
  <c r="D32" i="3"/>
  <c r="K31" i="3"/>
  <c r="G88" i="5" s="1"/>
  <c r="L14" i="3"/>
  <c r="M19" i="4"/>
  <c r="O17" i="3"/>
  <c r="J14" i="4"/>
  <c r="G20" i="4" l="1"/>
  <c r="N19" i="4"/>
  <c r="J73" i="5"/>
  <c r="R16" i="3"/>
  <c r="M73" i="5" s="1"/>
  <c r="J74" i="5"/>
  <c r="R17" i="3"/>
  <c r="M74" i="5" s="1"/>
  <c r="F90" i="5"/>
  <c r="G17" i="5"/>
  <c r="M71" i="5"/>
  <c r="H71" i="5"/>
  <c r="K14" i="4"/>
  <c r="G15" i="3" s="1"/>
  <c r="D72" i="5" s="1"/>
  <c r="L16" i="3"/>
  <c r="H73" i="5" s="1"/>
  <c r="B32" i="4"/>
  <c r="B33" i="3"/>
  <c r="H16" i="4"/>
  <c r="H17" i="4" s="1"/>
  <c r="H18" i="4" s="1"/>
  <c r="D33" i="3"/>
  <c r="D34" i="3" s="1"/>
  <c r="K32" i="3"/>
  <c r="G89" i="5" s="1"/>
  <c r="L17" i="3"/>
  <c r="H74" i="5" s="1"/>
  <c r="G14" i="3"/>
  <c r="M20" i="4"/>
  <c r="J15" i="4"/>
  <c r="K15" i="4" s="1"/>
  <c r="O15" i="3"/>
  <c r="R15" i="3" s="1"/>
  <c r="G21" i="4" l="1"/>
  <c r="N20" i="4"/>
  <c r="J72" i="5"/>
  <c r="D71" i="5"/>
  <c r="M14" i="3"/>
  <c r="T14" i="3" s="1"/>
  <c r="U14" i="3" s="1"/>
  <c r="E34" i="3"/>
  <c r="K33" i="3"/>
  <c r="H19" i="4"/>
  <c r="L15" i="3"/>
  <c r="M21" i="4"/>
  <c r="J16" i="4"/>
  <c r="K16" i="4" s="1"/>
  <c r="G16" i="3"/>
  <c r="D73" i="5" s="1"/>
  <c r="G22" i="4" l="1"/>
  <c r="N21" i="4"/>
  <c r="H72" i="5"/>
  <c r="M72" i="5"/>
  <c r="G90" i="5"/>
  <c r="G18" i="5"/>
  <c r="I71" i="5"/>
  <c r="M16" i="3"/>
  <c r="K34" i="3"/>
  <c r="M15" i="3"/>
  <c r="J34" i="3"/>
  <c r="H20" i="4"/>
  <c r="M22" i="4"/>
  <c r="J17" i="4"/>
  <c r="K17" i="4" s="1"/>
  <c r="G17" i="3"/>
  <c r="D74" i="5" s="1"/>
  <c r="O18" i="3"/>
  <c r="R18" i="3" s="1"/>
  <c r="G23" i="4" l="1"/>
  <c r="N22" i="4"/>
  <c r="J75" i="5"/>
  <c r="N71" i="5"/>
  <c r="T15" i="3"/>
  <c r="I72" i="5"/>
  <c r="T16" i="3"/>
  <c r="U16" i="3" s="1"/>
  <c r="N73" i="5" s="1"/>
  <c r="I73" i="5"/>
  <c r="M17" i="3"/>
  <c r="I74" i="5" s="1"/>
  <c r="H21" i="4"/>
  <c r="L18" i="3"/>
  <c r="M23" i="4"/>
  <c r="G18" i="3"/>
  <c r="J18" i="4"/>
  <c r="K18" i="4" s="1"/>
  <c r="O19" i="3"/>
  <c r="G24" i="4" l="1"/>
  <c r="N23" i="4"/>
  <c r="J76" i="5"/>
  <c r="R19" i="3"/>
  <c r="M76" i="5" s="1"/>
  <c r="U15" i="3"/>
  <c r="N72" i="5" s="1"/>
  <c r="H75" i="5"/>
  <c r="M75" i="5"/>
  <c r="D75" i="5"/>
  <c r="L19" i="3"/>
  <c r="H76" i="5" s="1"/>
  <c r="M18" i="3"/>
  <c r="H22" i="4"/>
  <c r="M24" i="4"/>
  <c r="J19" i="4"/>
  <c r="K19" i="4" s="1"/>
  <c r="G19" i="3"/>
  <c r="D76" i="5" s="1"/>
  <c r="O20" i="3"/>
  <c r="G25" i="4" l="1"/>
  <c r="N24" i="4"/>
  <c r="J77" i="5"/>
  <c r="R20" i="3"/>
  <c r="M77" i="5" s="1"/>
  <c r="T18" i="3"/>
  <c r="U18" i="3" s="1"/>
  <c r="N75" i="5" s="1"/>
  <c r="I75" i="5"/>
  <c r="M19" i="3"/>
  <c r="I76" i="5" s="1"/>
  <c r="L20" i="3"/>
  <c r="H77" i="5" s="1"/>
  <c r="H23" i="4"/>
  <c r="J20" i="4"/>
  <c r="K20" i="4" s="1"/>
  <c r="G20" i="3"/>
  <c r="M25" i="4"/>
  <c r="T17" i="3"/>
  <c r="U17" i="3" s="1"/>
  <c r="G26" i="4" l="1"/>
  <c r="N25" i="4"/>
  <c r="D77" i="5"/>
  <c r="N74" i="5"/>
  <c r="M20" i="3"/>
  <c r="H24" i="4"/>
  <c r="G21" i="3"/>
  <c r="D78" i="5" s="1"/>
  <c r="M26" i="4"/>
  <c r="J21" i="4"/>
  <c r="K21" i="4" s="1"/>
  <c r="O21" i="3"/>
  <c r="G27" i="4" l="1"/>
  <c r="N26" i="4"/>
  <c r="J78" i="5"/>
  <c r="R21" i="3"/>
  <c r="M78" i="5" s="1"/>
  <c r="T20" i="3"/>
  <c r="U20" i="3" s="1"/>
  <c r="N77" i="5" s="1"/>
  <c r="I77" i="5"/>
  <c r="L21" i="3"/>
  <c r="H78" i="5" s="1"/>
  <c r="H25" i="4"/>
  <c r="M27" i="4"/>
  <c r="T19" i="3"/>
  <c r="U19" i="3" s="1"/>
  <c r="J22" i="4"/>
  <c r="K22" i="4" s="1"/>
  <c r="G22" i="3"/>
  <c r="D79" i="5" s="1"/>
  <c r="O22" i="3"/>
  <c r="G28" i="4" l="1"/>
  <c r="N27" i="4"/>
  <c r="J79" i="5"/>
  <c r="R22" i="3"/>
  <c r="M79" i="5" s="1"/>
  <c r="N76" i="5"/>
  <c r="M21" i="3"/>
  <c r="L22" i="3"/>
  <c r="H79" i="5" s="1"/>
  <c r="H26" i="4"/>
  <c r="M28" i="4"/>
  <c r="J23" i="4"/>
  <c r="K23" i="4" s="1"/>
  <c r="G23" i="3"/>
  <c r="D80" i="5" s="1"/>
  <c r="O23" i="3"/>
  <c r="G29" i="4" l="1"/>
  <c r="N28" i="4"/>
  <c r="J80" i="5"/>
  <c r="R23" i="3"/>
  <c r="M80" i="5" s="1"/>
  <c r="T21" i="3"/>
  <c r="U21" i="3" s="1"/>
  <c r="I78" i="5"/>
  <c r="M22" i="3"/>
  <c r="L23" i="3"/>
  <c r="H80" i="5" s="1"/>
  <c r="H27" i="4"/>
  <c r="M29" i="4"/>
  <c r="J24" i="4"/>
  <c r="K24" i="4" s="1"/>
  <c r="G24" i="3"/>
  <c r="D81" i="5" s="1"/>
  <c r="O24" i="3"/>
  <c r="G30" i="4" l="1"/>
  <c r="N29" i="4"/>
  <c r="J81" i="5"/>
  <c r="R24" i="3"/>
  <c r="M81" i="5" s="1"/>
  <c r="N78" i="5"/>
  <c r="T22" i="3"/>
  <c r="U22" i="3" s="1"/>
  <c r="N79" i="5" s="1"/>
  <c r="I79" i="5"/>
  <c r="M23" i="3"/>
  <c r="L24" i="3"/>
  <c r="H81" i="5" s="1"/>
  <c r="H28" i="4"/>
  <c r="M30" i="4"/>
  <c r="J25" i="4"/>
  <c r="K25" i="4" s="1"/>
  <c r="G25" i="3"/>
  <c r="D82" i="5" s="1"/>
  <c r="O25" i="3"/>
  <c r="G31" i="4" l="1"/>
  <c r="N30" i="4"/>
  <c r="J82" i="5"/>
  <c r="R25" i="3"/>
  <c r="M82" i="5" s="1"/>
  <c r="T23" i="3"/>
  <c r="U23" i="3" s="1"/>
  <c r="N80" i="5" s="1"/>
  <c r="I80" i="5"/>
  <c r="M24" i="3"/>
  <c r="L25" i="3"/>
  <c r="H82" i="5" s="1"/>
  <c r="H29" i="4"/>
  <c r="M31" i="4"/>
  <c r="J26" i="4"/>
  <c r="K26" i="4" s="1"/>
  <c r="G26" i="3"/>
  <c r="D83" i="5" s="1"/>
  <c r="O26" i="3"/>
  <c r="G32" i="4" l="1"/>
  <c r="N31" i="4"/>
  <c r="J83" i="5"/>
  <c r="R26" i="3"/>
  <c r="M83" i="5" s="1"/>
  <c r="T24" i="3"/>
  <c r="U24" i="3" s="1"/>
  <c r="N81" i="5" s="1"/>
  <c r="I81" i="5"/>
  <c r="M25" i="3"/>
  <c r="L26" i="3"/>
  <c r="H83" i="5" s="1"/>
  <c r="H30" i="4"/>
  <c r="M32" i="4"/>
  <c r="G27" i="3"/>
  <c r="D84" i="5" s="1"/>
  <c r="J27" i="4"/>
  <c r="K27" i="4" s="1"/>
  <c r="O27" i="3"/>
  <c r="N32" i="4" l="1"/>
  <c r="J84" i="5"/>
  <c r="R27" i="3"/>
  <c r="M84" i="5" s="1"/>
  <c r="T25" i="3"/>
  <c r="U25" i="3" s="1"/>
  <c r="N82" i="5" s="1"/>
  <c r="I82" i="5"/>
  <c r="M26" i="3"/>
  <c r="L27" i="3"/>
  <c r="H84" i="5" s="1"/>
  <c r="H31" i="4"/>
  <c r="J28" i="4"/>
  <c r="K28" i="4" s="1"/>
  <c r="G28" i="3"/>
  <c r="D85" i="5" s="1"/>
  <c r="O28" i="3"/>
  <c r="J85" i="5" l="1"/>
  <c r="R28" i="3"/>
  <c r="M85" i="5" s="1"/>
  <c r="T26" i="3"/>
  <c r="U26" i="3" s="1"/>
  <c r="N83" i="5" s="1"/>
  <c r="I83" i="5"/>
  <c r="M27" i="3"/>
  <c r="H32" i="4"/>
  <c r="L28" i="3"/>
  <c r="H85" i="5" s="1"/>
  <c r="J29" i="4"/>
  <c r="K29" i="4" s="1"/>
  <c r="G29" i="3"/>
  <c r="D86" i="5" s="1"/>
  <c r="O29" i="3"/>
  <c r="J86" i="5" l="1"/>
  <c r="R29" i="3"/>
  <c r="M86" i="5" s="1"/>
  <c r="T27" i="3"/>
  <c r="U27" i="3" s="1"/>
  <c r="N84" i="5" s="1"/>
  <c r="I84" i="5"/>
  <c r="L29" i="3"/>
  <c r="H86" i="5" s="1"/>
  <c r="M28" i="3"/>
  <c r="J30" i="4"/>
  <c r="K30" i="4" s="1"/>
  <c r="G30" i="3"/>
  <c r="D87" i="5" s="1"/>
  <c r="O30" i="3"/>
  <c r="J87" i="5" l="1"/>
  <c r="R30" i="3"/>
  <c r="M87" i="5" s="1"/>
  <c r="M29" i="3"/>
  <c r="I86" i="5" s="1"/>
  <c r="T28" i="3"/>
  <c r="U28" i="3" s="1"/>
  <c r="N85" i="5" s="1"/>
  <c r="I85" i="5"/>
  <c r="L30" i="3"/>
  <c r="H87" i="5" s="1"/>
  <c r="G31" i="3"/>
  <c r="D88" i="5" s="1"/>
  <c r="J31" i="4"/>
  <c r="K31" i="4" s="1"/>
  <c r="O31" i="3"/>
  <c r="J88" i="5" l="1"/>
  <c r="R31" i="3"/>
  <c r="M88" i="5" s="1"/>
  <c r="T29" i="3"/>
  <c r="U29" i="3" s="1"/>
  <c r="N86" i="5" s="1"/>
  <c r="M30" i="3"/>
  <c r="L31" i="3"/>
  <c r="H88" i="5" s="1"/>
  <c r="J32" i="4"/>
  <c r="K32" i="4" s="1"/>
  <c r="G32" i="3"/>
  <c r="D89" i="5" s="1"/>
  <c r="O32" i="3"/>
  <c r="J89" i="5" l="1"/>
  <c r="R32" i="3"/>
  <c r="M89" i="5" s="1"/>
  <c r="T30" i="3"/>
  <c r="U30" i="3" s="1"/>
  <c r="N87" i="5" s="1"/>
  <c r="I87" i="5"/>
  <c r="L32" i="3"/>
  <c r="H89" i="5" s="1"/>
  <c r="M31" i="3"/>
  <c r="P34" i="3"/>
  <c r="O33" i="3"/>
  <c r="R33" i="3" s="1"/>
  <c r="G33" i="3"/>
  <c r="M32" i="3" l="1"/>
  <c r="I89" i="5" s="1"/>
  <c r="J90" i="5"/>
  <c r="G21" i="5"/>
  <c r="D90" i="5"/>
  <c r="G15" i="5"/>
  <c r="T31" i="3"/>
  <c r="U31" i="3" s="1"/>
  <c r="N88" i="5" s="1"/>
  <c r="I88" i="5"/>
  <c r="L33" i="3"/>
  <c r="O34" i="3"/>
  <c r="G34" i="3"/>
  <c r="T32" i="3" l="1"/>
  <c r="U32" i="3" s="1"/>
  <c r="N89" i="5" s="1"/>
  <c r="H90" i="5"/>
  <c r="G19" i="5"/>
  <c r="R34" i="3"/>
  <c r="M90" i="5"/>
  <c r="M91" i="5" s="1"/>
  <c r="G20" i="5"/>
  <c r="M33" i="3"/>
  <c r="I90" i="5" l="1"/>
  <c r="I91" i="5" s="1"/>
  <c r="G14" i="5"/>
  <c r="G24" i="5" s="1"/>
  <c r="L34" i="3"/>
  <c r="M34" i="3" l="1"/>
  <c r="T33" i="3"/>
  <c r="T34" i="3" l="1"/>
  <c r="U33" i="3"/>
  <c r="N90" i="5" l="1"/>
  <c r="N91" i="5" s="1"/>
  <c r="G25" i="5"/>
  <c r="U34" i="3"/>
  <c r="R36" i="3" s="1"/>
  <c r="G30" i="5" l="1"/>
  <c r="G28" i="5"/>
  <c r="H28" i="5" s="1"/>
  <c r="S36" i="3"/>
  <c r="J28"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Vautz, Sarah</author>
  </authors>
  <commentList>
    <comment ref="C12" authorId="0" shapeId="0" xr:uid="{00000000-0006-0000-0000-000001000000}">
      <text>
        <r>
          <rPr>
            <b/>
            <sz val="9"/>
            <color indexed="81"/>
            <rFont val="Segoe UI"/>
            <family val="2"/>
          </rPr>
          <t>Hinweis:</t>
        </r>
        <r>
          <rPr>
            <sz val="9"/>
            <color indexed="81"/>
            <rFont val="Segoe UI"/>
            <family val="2"/>
          </rPr>
          <t xml:space="preserve">
Hier haben Sie die Möglichkeit Ihre intern vergebene Projektnummer zu vermerken.
Hier ist keine Bearbeitungsnummer des BAFA nötig.</t>
        </r>
      </text>
    </comment>
    <comment ref="A24" authorId="0" shapeId="0" xr:uid="{00000000-0006-0000-0000-000002000000}">
      <text>
        <r>
          <rPr>
            <b/>
            <sz val="9"/>
            <color indexed="81"/>
            <rFont val="Segoe UI"/>
            <family val="2"/>
          </rPr>
          <t>Hinweis:</t>
        </r>
        <r>
          <rPr>
            <sz val="9"/>
            <color indexed="81"/>
            <rFont val="Segoe UI"/>
            <family val="2"/>
          </rPr>
          <t xml:space="preserve">
Erlöse werden in der Berechnung automatisch auf 0 gesetzt.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Thea Heim</author>
    <author>Vautz, Sarah</author>
  </authors>
  <commentList>
    <comment ref="F17" authorId="0" shapeId="0" xr:uid="{00000000-0006-0000-0100-000001000000}">
      <text>
        <r>
          <rPr>
            <b/>
            <sz val="9"/>
            <color indexed="81"/>
            <rFont val="Segoe UI"/>
            <family val="2"/>
          </rPr>
          <t>Hinweis:</t>
        </r>
        <r>
          <rPr>
            <sz val="9"/>
            <color indexed="81"/>
            <rFont val="Segoe UI"/>
            <family val="2"/>
          </rPr>
          <t xml:space="preserve">
Die Investitionskosten für Hausanschlussstationen dürfen in der Berechnung angesetzt werden, wenn sie sich im Eigentum des Versorgungsunternehmens befinden.</t>
        </r>
      </text>
    </comment>
    <comment ref="C18" authorId="1" shapeId="0" xr:uid="{00000000-0006-0000-0100-000002000000}">
      <text>
        <r>
          <rPr>
            <b/>
            <sz val="9"/>
            <color indexed="81"/>
            <rFont val="Segoe UI"/>
            <family val="2"/>
          </rPr>
          <t>Hinweis:</t>
        </r>
        <r>
          <rPr>
            <sz val="9"/>
            <color indexed="81"/>
            <rFont val="Segoe UI"/>
            <family val="2"/>
          </rPr>
          <t xml:space="preserve">
Hier ist die Trassenlänge anzugeben.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Thea Heim</author>
    <author>Vautz, Sarah</author>
  </authors>
  <commentList>
    <comment ref="A3" authorId="0" shapeId="0" xr:uid="{00000000-0006-0000-0200-000001000000}">
      <text>
        <r>
          <rPr>
            <b/>
            <sz val="9"/>
            <color indexed="81"/>
            <rFont val="Segoe UI"/>
            <family val="2"/>
          </rPr>
          <t xml:space="preserve">Hinweis:
</t>
        </r>
        <r>
          <rPr>
            <sz val="9"/>
            <color indexed="81"/>
            <rFont val="Segoe UI"/>
            <family val="2"/>
          </rPr>
          <t>Bitte in Blatt "Allgemeines" die Angaben zu Ihrem Unternehmen eintragen</t>
        </r>
      </text>
    </comment>
    <comment ref="A8" authorId="1" shapeId="0" xr:uid="{00000000-0006-0000-0200-000002000000}">
      <text>
        <r>
          <rPr>
            <b/>
            <sz val="9"/>
            <color indexed="81"/>
            <rFont val="Segoe UI"/>
            <family val="2"/>
          </rPr>
          <t>Hinweis:</t>
        </r>
        <r>
          <rPr>
            <sz val="9"/>
            <color indexed="81"/>
            <rFont val="Segoe UI"/>
            <family val="2"/>
          </rPr>
          <t xml:space="preserve">
Wird ein Wärmespeicher als hydraulische Weiche eingebunden und somit die gesamte Wärmeerzeugung durch den Wärmespeicher geschleust, errechnet sich die jährlich effektiv eingespeicherte Wärmemenge durch Multiplikation mit dem Faktor 10 %.</t>
        </r>
      </text>
    </comment>
    <comment ref="B15" authorId="1" shapeId="0" xr:uid="{00000000-0006-0000-0200-000003000000}">
      <text>
        <r>
          <rPr>
            <b/>
            <sz val="9"/>
            <color indexed="81"/>
            <rFont val="Segoe UI"/>
            <family val="2"/>
          </rPr>
          <t>Hinweis:</t>
        </r>
        <r>
          <rPr>
            <sz val="9"/>
            <color indexed="81"/>
            <rFont val="Segoe UI"/>
            <family val="2"/>
          </rPr>
          <t xml:space="preserve">
Legen Sie hier, entsprechend Ihrer Projektdefinition, das Jahr 1 Ihrer Betrachtung fest.</t>
        </r>
      </text>
    </comment>
    <comment ref="B21" authorId="0" shapeId="0" xr:uid="{00000000-0006-0000-0200-000004000000}">
      <text>
        <r>
          <rPr>
            <b/>
            <sz val="9"/>
            <color indexed="81"/>
            <rFont val="Segoe UI"/>
            <family val="2"/>
          </rPr>
          <t xml:space="preserve">Hinweis:
</t>
        </r>
        <r>
          <rPr>
            <sz val="9"/>
            <color indexed="81"/>
            <rFont val="Segoe UI"/>
            <family val="2"/>
          </rPr>
          <t xml:space="preserve">Bitte das Kontrollkästchen ankreuzen, falls die Nebenkosten schon in den Investitionen enthalten sind
</t>
        </r>
      </text>
    </comment>
    <comment ref="D21" authorId="1" shapeId="0" xr:uid="{00000000-0006-0000-0200-000005000000}">
      <text>
        <r>
          <rPr>
            <b/>
            <sz val="9"/>
            <color indexed="81"/>
            <rFont val="Segoe UI"/>
            <family val="2"/>
          </rPr>
          <t xml:space="preserve">Hinweis:
</t>
        </r>
        <r>
          <rPr>
            <sz val="9"/>
            <color indexed="81"/>
            <rFont val="Segoe UI"/>
            <family val="2"/>
          </rPr>
          <t>Wesentliche Grundlage zur Kennwertermittlung bildet die Verordnung über die Honorare für Architekten- und Ingenieurleistungen (Honorarordnung für Architekten und Ingenieure - HOAI) in ihren verschiedenen Anwendungs- und Leistungsstufen.  Notwendige Gebühren und Zusatzleistungen in der Planungsphase werden durch den Pauschalwert gedeckelt.</t>
        </r>
      </text>
    </comment>
    <comment ref="D23" authorId="0" shapeId="0" xr:uid="{00000000-0006-0000-0200-000006000000}">
      <text>
        <r>
          <rPr>
            <b/>
            <sz val="9"/>
            <color indexed="81"/>
            <rFont val="Segoe UI"/>
            <family val="2"/>
          </rPr>
          <t xml:space="preserve">Hinweis:
</t>
        </r>
        <r>
          <rPr>
            <sz val="9"/>
            <color indexed="81"/>
            <rFont val="Segoe UI"/>
            <family val="2"/>
          </rPr>
          <t>Die Betriebskosten des Speichers beinhalten u.a. die Kosten wiederkehrender Prüfungen und Instandhaltungskosten.</t>
        </r>
      </text>
    </comment>
    <comment ref="D25" authorId="0" shapeId="0" xr:uid="{00000000-0006-0000-0200-000007000000}">
      <text>
        <r>
          <rPr>
            <b/>
            <sz val="9"/>
            <color indexed="81"/>
            <rFont val="Segoe UI"/>
            <family val="2"/>
          </rPr>
          <t xml:space="preserve">Hinweis:
</t>
        </r>
        <r>
          <rPr>
            <sz val="9"/>
            <color indexed="81"/>
            <rFont val="Segoe UI"/>
            <family val="2"/>
          </rPr>
          <t xml:space="preserve">Die Stromkennzahlen ergeben sich aus dem jeweils aktuellen AGFW Hauptbericht. </t>
        </r>
      </text>
    </comment>
    <comment ref="D27" authorId="0" shapeId="0" xr:uid="{00000000-0006-0000-0200-000008000000}">
      <text>
        <r>
          <rPr>
            <b/>
            <sz val="9"/>
            <color indexed="81"/>
            <rFont val="Segoe UI"/>
            <family val="2"/>
          </rPr>
          <t xml:space="preserve">Hinweis:
</t>
        </r>
        <r>
          <rPr>
            <sz val="9"/>
            <color indexed="81"/>
            <rFont val="Segoe UI"/>
            <family val="2"/>
          </rPr>
          <t xml:space="preserve">Dieser Wert entspricht der durchschnittlichen Strompreiserhöhung über dem Durchschnittspreis während der letzten fünf bis sieben Jahre
</t>
        </r>
      </text>
    </comment>
    <comment ref="C36" authorId="0" shapeId="0" xr:uid="{00000000-0006-0000-0200-000009000000}">
      <text>
        <r>
          <rPr>
            <b/>
            <sz val="9"/>
            <color indexed="81"/>
            <rFont val="Segoe UI"/>
            <family val="2"/>
          </rPr>
          <t>Hinweis:</t>
        </r>
        <r>
          <rPr>
            <sz val="9"/>
            <color indexed="81"/>
            <rFont val="Segoe UI"/>
            <family val="2"/>
          </rPr>
          <t xml:space="preserve">
Ergibt sich aus der Wärmeerzeugung der angeschlossenen KWK-Anlage. Andere Wärmequellen, die keine KWK-Anlagen sind, werden hier nicht angesetzt.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Thea Heim</author>
  </authors>
  <commentList>
    <comment ref="E3" authorId="0" shapeId="0" xr:uid="{00000000-0006-0000-0300-000001000000}">
      <text>
        <r>
          <rPr>
            <b/>
            <sz val="9"/>
            <color indexed="81"/>
            <rFont val="Segoe UI"/>
            <family val="2"/>
          </rPr>
          <t xml:space="preserve">Hinweis:
</t>
        </r>
        <r>
          <rPr>
            <sz val="9"/>
            <color indexed="81"/>
            <rFont val="Segoe UI"/>
            <family val="2"/>
          </rPr>
          <t xml:space="preserve">Bitte in Blatt "Allgemeines" die Angaben zu Ihrem Unternehmen eintragen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Vautz, Sarah</author>
  </authors>
  <commentList>
    <comment ref="D4" authorId="0" shapeId="0" xr:uid="{00000000-0006-0000-0400-000001000000}">
      <text>
        <r>
          <rPr>
            <b/>
            <sz val="9"/>
            <color indexed="81"/>
            <rFont val="Segoe UI"/>
            <family val="2"/>
          </rPr>
          <t>Hinweis:</t>
        </r>
        <r>
          <rPr>
            <sz val="9"/>
            <color indexed="81"/>
            <rFont val="Segoe UI"/>
            <family val="2"/>
          </rPr>
          <t xml:space="preserve">
Bitte in Blatt "Allgemeines" die Angaben zu Ihrem Unternehmen eintragen
</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Thea Heim</author>
    <author>Vautz, Sarah</author>
  </authors>
  <commentList>
    <comment ref="B3" authorId="0" shapeId="0" xr:uid="{00000000-0006-0000-0500-000001000000}">
      <text>
        <r>
          <rPr>
            <b/>
            <sz val="9"/>
            <color indexed="81"/>
            <rFont val="Segoe UI"/>
            <family val="2"/>
          </rPr>
          <t xml:space="preserve">Hinweis:
</t>
        </r>
        <r>
          <rPr>
            <sz val="9"/>
            <color indexed="81"/>
            <rFont val="Segoe UI"/>
            <family val="2"/>
          </rPr>
          <t xml:space="preserve">Bitte in Blatt "Allgemeines" die Angaben zu Ihrem Unternehmen eintragen
</t>
        </r>
      </text>
    </comment>
    <comment ref="B9" authorId="1" shapeId="0" xr:uid="{00000000-0006-0000-0500-000002000000}">
      <text>
        <r>
          <rPr>
            <b/>
            <sz val="9"/>
            <color indexed="81"/>
            <rFont val="Segoe UI"/>
            <family val="2"/>
          </rPr>
          <t>Hinweis:</t>
        </r>
        <r>
          <rPr>
            <sz val="9"/>
            <color indexed="81"/>
            <rFont val="Segoe UI"/>
            <family val="2"/>
          </rPr>
          <t xml:space="preserve">
Legen Sie hier, entsprechend Ihrer Projektdefinition, das Jahr 1 Ihrer Betrachtung fest.</t>
        </r>
      </text>
    </comment>
    <comment ref="D9" authorId="0" shapeId="0" xr:uid="{00000000-0006-0000-0500-000003000000}">
      <text>
        <r>
          <rPr>
            <b/>
            <sz val="9"/>
            <color indexed="81"/>
            <rFont val="Segoe UI"/>
            <family val="2"/>
          </rPr>
          <t>Hinweis:</t>
        </r>
        <r>
          <rPr>
            <sz val="9"/>
            <color indexed="81"/>
            <rFont val="Segoe UI"/>
            <family val="2"/>
          </rPr>
          <t xml:space="preserve">
Anzugeben sin die im Betrachtungszeitraum nach üblichen Werten anzusetzenden Investitionskosten für das Netz bzw. die Hausanschlusstationen (HAST), wenn sich diese im Eigentum des Fernwärmeversorgungsunternehmens befinden.</t>
        </r>
      </text>
    </comment>
    <comment ref="C15" authorId="0" shapeId="0" xr:uid="{00000000-0006-0000-0500-000004000000}">
      <text>
        <r>
          <rPr>
            <b/>
            <sz val="9"/>
            <color indexed="81"/>
            <rFont val="Segoe UI"/>
            <family val="2"/>
          </rPr>
          <t>Hinweis:</t>
        </r>
        <r>
          <rPr>
            <sz val="9"/>
            <color indexed="81"/>
            <rFont val="Segoe UI"/>
            <family val="2"/>
          </rPr>
          <t xml:space="preserve">
Bitte das Kontrollkästchen ankreuzen, falls die Nebenkosten schon in den Investitionen enthalten sind</t>
        </r>
      </text>
    </comment>
    <comment ref="D15" authorId="0" shapeId="0" xr:uid="{00000000-0006-0000-0500-000005000000}">
      <text>
        <r>
          <rPr>
            <b/>
            <sz val="9"/>
            <color indexed="81"/>
            <rFont val="Segoe UI"/>
            <family val="2"/>
          </rPr>
          <t>Hinweis:</t>
        </r>
        <r>
          <rPr>
            <sz val="9"/>
            <color indexed="81"/>
            <rFont val="Segoe UI"/>
            <family val="2"/>
          </rPr>
          <t xml:space="preserve">
Wesentliche Grundlage zur Kennwertermittlung bildet die Verordnung über die Honorare für Architekten- und Ingenierleistungen in ihren verschiedenen Anwendungs- und Leistungsstufen. Notwendige Gebühren und Zusatzleistungen in der Planungsphase werden durch den Pauschalwert gedeckelt.</t>
        </r>
      </text>
    </comment>
    <comment ref="D17" authorId="0" shapeId="0" xr:uid="{00000000-0006-0000-0500-000006000000}">
      <text>
        <r>
          <rPr>
            <b/>
            <sz val="9"/>
            <color indexed="81"/>
            <rFont val="Segoe UI"/>
            <family val="2"/>
          </rPr>
          <t xml:space="preserve">Hinweis:
</t>
        </r>
        <r>
          <rPr>
            <sz val="9"/>
            <color indexed="81"/>
            <rFont val="Segoe UI"/>
            <family val="2"/>
          </rPr>
          <t>Die vWGK beinhalten die variablen Erlös- und Kostenanteile der Wärmeerzeugung, wie Stromerlöse, Brennstoffkosten und Steuern.</t>
        </r>
      </text>
    </comment>
    <comment ref="D19" authorId="1" shapeId="0" xr:uid="{00000000-0006-0000-0500-000007000000}">
      <text>
        <r>
          <rPr>
            <b/>
            <sz val="9"/>
            <color indexed="81"/>
            <rFont val="Segoe UI"/>
            <family val="2"/>
          </rPr>
          <t>Hinweis:</t>
        </r>
        <r>
          <rPr>
            <sz val="9"/>
            <color indexed="81"/>
            <rFont val="Segoe UI"/>
            <family val="2"/>
          </rPr>
          <t xml:space="preserve">
Pro 1 % Anteil erneuerbare Energien oder ohne zusätzlichen CO</t>
        </r>
        <r>
          <rPr>
            <vertAlign val="subscript"/>
            <sz val="9"/>
            <color indexed="81"/>
            <rFont val="Segoe UI"/>
            <family val="2"/>
          </rPr>
          <t>2</t>
        </r>
        <r>
          <rPr>
            <sz val="9"/>
            <color indexed="81"/>
            <rFont val="Segoe UI"/>
            <family val="2"/>
          </rPr>
          <t>-Ausstoß eingesetzte Wärme oder Energie im Netz erhöhen sich die vWGK pauschal um + 1,0 €/MWhth bis max. + 30 €/MWhth.</t>
        </r>
      </text>
    </comment>
    <comment ref="D22" authorId="0" shapeId="0" xr:uid="{00000000-0006-0000-0500-000008000000}">
      <text>
        <r>
          <rPr>
            <b/>
            <sz val="9"/>
            <color indexed="81"/>
            <rFont val="Segoe UI"/>
            <family val="2"/>
          </rPr>
          <t xml:space="preserve">Hinweis:
</t>
        </r>
        <r>
          <rPr>
            <sz val="9"/>
            <color indexed="81"/>
            <rFont val="Segoe UI"/>
            <family val="2"/>
          </rPr>
          <t xml:space="preserve">Die Betriebskosten der Erzeugung beinhalten u.a. Instandhaltungskosten und die Brennstoffpreissteigerung
</t>
        </r>
      </text>
    </comment>
    <comment ref="D24" authorId="0" shapeId="0" xr:uid="{00000000-0006-0000-0500-000009000000}">
      <text>
        <r>
          <rPr>
            <b/>
            <sz val="9"/>
            <color indexed="81"/>
            <rFont val="Segoe UI"/>
            <family val="2"/>
          </rPr>
          <t xml:space="preserve">Hinweis: 
</t>
        </r>
        <r>
          <rPr>
            <sz val="9"/>
            <color indexed="81"/>
            <rFont val="Segoe UI"/>
            <family val="2"/>
          </rPr>
          <t xml:space="preserve">Die Investitionskosten der Erzeugung enthalten u.a. die Kosten für Gebäude, Grundstück, Regelungstechnik, Anschluss und Besicherung.
</t>
        </r>
      </text>
    </comment>
    <comment ref="D26" authorId="0" shapeId="0" xr:uid="{00000000-0006-0000-0500-00000A000000}">
      <text>
        <r>
          <rPr>
            <b/>
            <sz val="9"/>
            <color indexed="81"/>
            <rFont val="Segoe UI"/>
            <family val="2"/>
          </rPr>
          <t xml:space="preserve">Hinweis:
</t>
        </r>
        <r>
          <rPr>
            <sz val="9"/>
            <color indexed="81"/>
            <rFont val="Segoe UI"/>
            <family val="2"/>
          </rPr>
          <t>Die Betriebskosten des Netzes setzen sich u.a. aus den Betriebskosten für den neuen Netzteil und das bestehende Netz (inkl. anteiliger Investitionen) sowie den Instandhaltungskosten zusammen.</t>
        </r>
      </text>
    </comment>
    <comment ref="D30" authorId="0" shapeId="0" xr:uid="{00000000-0006-0000-0500-00000B000000}">
      <text>
        <r>
          <rPr>
            <b/>
            <sz val="9"/>
            <color indexed="81"/>
            <rFont val="Segoe UI"/>
            <family val="2"/>
          </rPr>
          <t xml:space="preserve">Hinweis:
</t>
        </r>
        <r>
          <rPr>
            <sz val="9"/>
            <color indexed="81"/>
            <rFont val="Segoe UI"/>
            <family val="2"/>
          </rPr>
          <t>Die Gemeinkosten enthalten u.a. Vertriebs-/Verwaltungskosten, Gestattungsentgelte und Abrechnung.</t>
        </r>
      </text>
    </comment>
    <comment ref="D34" authorId="1" shapeId="0" xr:uid="{00000000-0006-0000-0500-00000C000000}">
      <text>
        <r>
          <rPr>
            <b/>
            <sz val="9"/>
            <color indexed="81"/>
            <rFont val="Segoe UI"/>
            <family val="2"/>
          </rPr>
          <t>Hinweis:</t>
        </r>
        <r>
          <rPr>
            <sz val="9"/>
            <color indexed="81"/>
            <rFont val="Segoe UI"/>
            <family val="2"/>
          </rPr>
          <t xml:space="preserve">
Für die Berechnung des Mischpreises sind die tatsächlich vereinbarten Preise anzunehmen. Liegen diese (noch) nicht vor, sind konkrete Angebote, sonst die nach § 1 Abs. 4 AVBFernwärmeV veröffentlichten Preise, zugrunde zu legen. Sollten, z. B. aufgrund der Erschließung eines neuen Versorgungsgebietes und dem Beginn der Versorgung durch ein neues Unternehmen, noch keine Angaben für Mischpreise verfügbar sein, so ist auf die AGFW-Statistik „Fernwärmepreisübersicht“ (aktueller Stand: 01.10.2016) mit Bezug auf das Bundesland und einen plausiblen Abnahmefall zurückzugreifen</t>
        </r>
      </text>
    </comment>
    <comment ref="D38" authorId="1" shapeId="0" xr:uid="{00000000-0006-0000-0500-00000D000000}">
      <text>
        <r>
          <rPr>
            <b/>
            <sz val="9"/>
            <color indexed="81"/>
            <rFont val="Segoe UI"/>
            <family val="2"/>
          </rPr>
          <t>Hinweis:</t>
        </r>
        <r>
          <rPr>
            <sz val="9"/>
            <color indexed="81"/>
            <rFont val="Segoe UI"/>
            <family val="2"/>
          </rPr>
          <t xml:space="preserve">
Hausanschlusskostenzuschuss (HAKZ) / Baukostenzuschuss (BKZ):
Werden Hausanschlusskosten oder sonstige Kostenbeteiligungen beim Kunden erhoben, sind diese anzugeben.</t>
        </r>
      </text>
    </comment>
    <comment ref="F46" authorId="0" shapeId="0" xr:uid="{00000000-0006-0000-0500-00000E000000}">
      <text>
        <r>
          <rPr>
            <b/>
            <sz val="9"/>
            <color indexed="81"/>
            <rFont val="Segoe UI"/>
            <family val="2"/>
          </rPr>
          <t xml:space="preserve">Hinweis:
</t>
        </r>
        <r>
          <rPr>
            <sz val="9"/>
            <color indexed="81"/>
            <rFont val="Segoe UI"/>
            <family val="2"/>
          </rPr>
          <t>Die Vollastbenutzungsstunden ergeben sich aus der üblichen anzuschließenden Gebäudeart und Nutzung.</t>
        </r>
      </text>
    </comment>
    <comment ref="D48" authorId="1" shapeId="0" xr:uid="{00000000-0006-0000-0500-00000F000000}">
      <text>
        <r>
          <rPr>
            <b/>
            <sz val="9"/>
            <color indexed="81"/>
            <rFont val="Segoe UI"/>
            <family val="2"/>
          </rPr>
          <t>Hinweis:</t>
        </r>
        <r>
          <rPr>
            <sz val="9"/>
            <color indexed="81"/>
            <rFont val="Segoe UI"/>
            <family val="2"/>
          </rPr>
          <t xml:space="preserve">
Wärmenetzverluste sind bei der Berechnung der Wärmenetzeinspeisung auf Basis der Wärmemenge zu berücksichtigen. Der Wert bestimmt sich nach dem aktuellen AGFW-Hauptbericht. </t>
        </r>
      </text>
    </comment>
    <comment ref="F50" authorId="0" shapeId="0" xr:uid="{00000000-0006-0000-0500-000010000000}">
      <text>
        <r>
          <rPr>
            <b/>
            <sz val="9"/>
            <color indexed="81"/>
            <rFont val="Segoe UI"/>
            <family val="2"/>
          </rPr>
          <t xml:space="preserve">Hinweis: 
</t>
        </r>
        <r>
          <rPr>
            <sz val="9"/>
            <color indexed="81"/>
            <rFont val="Segoe UI"/>
            <family val="2"/>
          </rPr>
          <t>Der Wärmebedarfsrückgang (inkl. Sanierung, Wärmedämmung Gebäudebestand, Nutzerverhalten und Klimaanapassung) wird in einer zu wählenden projektabhängigen Bandbreite zwischen 0,5 (Neubau) und 1,5 (Bestand) angesetzt.</t>
        </r>
      </text>
    </comment>
    <comment ref="C54" authorId="1" shapeId="0" xr:uid="{00000000-0006-0000-0500-000011000000}">
      <text>
        <r>
          <rPr>
            <b/>
            <sz val="9"/>
            <color indexed="81"/>
            <rFont val="Segoe UI"/>
            <family val="2"/>
          </rPr>
          <t>Hinweis:</t>
        </r>
        <r>
          <rPr>
            <sz val="9"/>
            <color indexed="81"/>
            <rFont val="Segoe UI"/>
            <family val="2"/>
          </rPr>
          <t xml:space="preserve">
Die Zunahme der Wärmeabgabe ergibt sich aus den geplanten Neuanschlüssen.</t>
        </r>
      </text>
    </comment>
    <comment ref="C55" authorId="1" shapeId="0" xr:uid="{00000000-0006-0000-0500-000012000000}">
      <text>
        <r>
          <rPr>
            <b/>
            <sz val="9"/>
            <color indexed="81"/>
            <rFont val="Segoe UI"/>
            <family val="2"/>
          </rPr>
          <t>Hinweis:</t>
        </r>
        <r>
          <rPr>
            <sz val="9"/>
            <color indexed="81"/>
            <rFont val="Segoe UI"/>
            <family val="2"/>
          </rPr>
          <t xml:space="preserve">
Die Leistungszunahme ist einmalig im entsprechenden Jahr anzugeben.</t>
        </r>
      </text>
    </comment>
    <comment ref="D55" authorId="1" shapeId="0" xr:uid="{00000000-0006-0000-0500-000013000000}">
      <text>
        <r>
          <rPr>
            <b/>
            <sz val="9"/>
            <color indexed="81"/>
            <rFont val="Segoe UI"/>
            <family val="2"/>
          </rPr>
          <t>Hinweis:</t>
        </r>
        <r>
          <rPr>
            <sz val="9"/>
            <color indexed="81"/>
            <rFont val="Segoe UI"/>
            <family val="2"/>
          </rPr>
          <t xml:space="preserve">
Arbeit gemäß Wärme-liefervertrag.
Passen Sie die Leistung ggf. entsprechend an.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Thea Heim</author>
  </authors>
  <commentList>
    <comment ref="E3" authorId="0" shapeId="0" xr:uid="{00000000-0006-0000-0600-000001000000}">
      <text>
        <r>
          <rPr>
            <b/>
            <sz val="9"/>
            <color indexed="81"/>
            <rFont val="Segoe UI"/>
            <family val="2"/>
          </rPr>
          <t xml:space="preserve">Hinweis:
</t>
        </r>
        <r>
          <rPr>
            <sz val="9"/>
            <color indexed="81"/>
            <rFont val="Segoe UI"/>
            <family val="2"/>
          </rPr>
          <t>Bitte in Blatt "Allgemeines" die Angaben zu Ihrem Unternehmen eintragen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Thea Heim</author>
    <author>Vautz, Sarah</author>
  </authors>
  <commentList>
    <comment ref="F3" authorId="0" shapeId="0" xr:uid="{00000000-0006-0000-0700-000001000000}">
      <text>
        <r>
          <rPr>
            <b/>
            <sz val="9"/>
            <color indexed="81"/>
            <rFont val="Segoe UI"/>
            <family val="2"/>
          </rPr>
          <t xml:space="preserve">Hinweis:
</t>
        </r>
        <r>
          <rPr>
            <sz val="9"/>
            <color indexed="81"/>
            <rFont val="Segoe UI"/>
            <family val="2"/>
          </rPr>
          <t xml:space="preserve">Bitte in Blatt "Allgemeines" die Angaben zu Ihrem Unternehmen eintragen
</t>
        </r>
      </text>
    </comment>
    <comment ref="D10" authorId="1" shapeId="0" xr:uid="{00000000-0006-0000-0700-000002000000}">
      <text>
        <r>
          <rPr>
            <b/>
            <sz val="9"/>
            <color indexed="81"/>
            <rFont val="Tahoma"/>
            <family val="2"/>
          </rPr>
          <t>Hinweis:</t>
        </r>
        <r>
          <rPr>
            <sz val="9"/>
            <color indexed="81"/>
            <rFont val="Tahoma"/>
            <family val="2"/>
          </rPr>
          <t xml:space="preserve">
Zunahme pro Jahr</t>
        </r>
      </text>
    </comment>
    <comment ref="E10" authorId="1" shapeId="0" xr:uid="{00000000-0006-0000-0700-000003000000}">
      <text>
        <r>
          <rPr>
            <b/>
            <sz val="9"/>
            <color indexed="81"/>
            <rFont val="Tahoma"/>
            <family val="2"/>
          </rPr>
          <t xml:space="preserve">Hinweis:
</t>
        </r>
        <r>
          <rPr>
            <sz val="9"/>
            <color indexed="81"/>
            <rFont val="Tahoma"/>
            <family val="2"/>
          </rPr>
          <t xml:space="preserve">Zunahme pro Jahr
</t>
        </r>
      </text>
    </comment>
    <comment ref="F10" authorId="1" shapeId="0" xr:uid="{00000000-0006-0000-0700-000004000000}">
      <text>
        <r>
          <rPr>
            <b/>
            <sz val="9"/>
            <color indexed="81"/>
            <rFont val="Tahoma"/>
            <family val="2"/>
          </rPr>
          <t>Hinweis:</t>
        </r>
        <r>
          <rPr>
            <sz val="9"/>
            <color indexed="81"/>
            <rFont val="Tahoma"/>
            <family val="2"/>
          </rPr>
          <t xml:space="preserve">
Netzverlust pro Jahr</t>
        </r>
      </text>
    </comment>
    <comment ref="G10" authorId="1" shapeId="0" xr:uid="{00000000-0006-0000-0700-000005000000}">
      <text>
        <r>
          <rPr>
            <b/>
            <sz val="9"/>
            <color indexed="81"/>
            <rFont val="Tahoma"/>
            <family val="2"/>
          </rPr>
          <t>Hinweis:</t>
        </r>
        <r>
          <rPr>
            <sz val="9"/>
            <color indexed="81"/>
            <rFont val="Tahoma"/>
            <family val="2"/>
          </rPr>
          <t xml:space="preserve">
kumulierte Werte</t>
        </r>
      </text>
    </comment>
    <comment ref="H10" authorId="1" shapeId="0" xr:uid="{00000000-0006-0000-0700-000006000000}">
      <text>
        <r>
          <rPr>
            <b/>
            <sz val="9"/>
            <color indexed="81"/>
            <rFont val="Tahoma"/>
            <family val="2"/>
          </rPr>
          <t>Hinweis:</t>
        </r>
        <r>
          <rPr>
            <sz val="9"/>
            <color indexed="81"/>
            <rFont val="Tahoma"/>
            <family val="2"/>
          </rPr>
          <t xml:space="preserve">
kumulierte Werte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Vautz, Sarah</author>
  </authors>
  <commentList>
    <comment ref="E3" authorId="0" shapeId="0" xr:uid="{00000000-0006-0000-0800-000001000000}">
      <text>
        <r>
          <rPr>
            <b/>
            <sz val="9"/>
            <color indexed="81"/>
            <rFont val="Segoe UI"/>
            <family val="2"/>
          </rPr>
          <t>Hinweis:</t>
        </r>
        <r>
          <rPr>
            <sz val="9"/>
            <color indexed="81"/>
            <rFont val="Segoe UI"/>
            <family val="2"/>
          </rPr>
          <t xml:space="preserve">
Bitte in Blatt "Allgemeines" die Angaben zu Ihrem Unternehmen eintragen
</t>
        </r>
      </text>
    </comment>
  </commentList>
</comments>
</file>

<file path=xl/sharedStrings.xml><?xml version="1.0" encoding="utf-8"?>
<sst xmlns="http://schemas.openxmlformats.org/spreadsheetml/2006/main" count="494" uniqueCount="262">
  <si>
    <t xml:space="preserve">Berechnungsverfahren zur Darlegung der Finanzierungslücke nach §§ 20 und 24 KWKG </t>
  </si>
  <si>
    <t>Bezug zu Arbeitsblatt AGFW FW 704 - Wirtschaftlichkeit nach §§ 20 und 24 KWKG  </t>
  </si>
  <si>
    <t>Das Arbeitsblatt AGFW FW 704 beschreibt ein Verfahren zur Darlegung der Finanzierungslücke bei Neu- und Ausbau von Wärme-/Kältenetzen und Wärme-/Kältespeichern. Die bereitgestellte Excel Arbeitsmappe dient zur Darlegung der Finanzierungslücke nach dem in AGFW FW 704 beschriebenen Verfahren. Der Entwickler behält sich vor, die vorliegende Arbeitsmappe durch eine veränderte Version zu ersetzen. </t>
  </si>
  <si>
    <t xml:space="preserve">Weitere Informationen zu Arbeitsblatt AGFW FW 704: </t>
  </si>
  <si>
    <t>http://www.fw704.de/</t>
  </si>
  <si>
    <t>Ausfüllhinweise</t>
  </si>
  <si>
    <r>
      <t xml:space="preserve">Bitte geben Sie in diesem Blatt unter Angaben zum Projekt an, für welchen Anwendungsbereich die Darlegung gelten soll.
Anschließend geben Sie bitte Ihre individuellen Daten in den gelb markierten Bereichen in den Blättern </t>
    </r>
    <r>
      <rPr>
        <i/>
        <sz val="12"/>
        <rFont val="Calibri"/>
        <family val="2"/>
        <scheme val="minor"/>
      </rPr>
      <t>Allgemeines</t>
    </r>
    <r>
      <rPr>
        <sz val="12"/>
        <rFont val="Calibri"/>
        <family val="2"/>
        <scheme val="minor"/>
      </rPr>
      <t xml:space="preserve">, </t>
    </r>
    <r>
      <rPr>
        <i/>
        <sz val="12"/>
        <rFont val="Calibri"/>
        <family val="2"/>
        <scheme val="minor"/>
      </rPr>
      <t>Investitionen</t>
    </r>
    <r>
      <rPr>
        <sz val="12"/>
        <rFont val="Calibri"/>
        <family val="2"/>
        <scheme val="minor"/>
      </rPr>
      <t xml:space="preserve">, </t>
    </r>
    <r>
      <rPr>
        <i/>
        <sz val="12"/>
        <rFont val="Calibri"/>
        <family val="2"/>
        <scheme val="minor"/>
      </rPr>
      <t>Eingaben Speicher</t>
    </r>
    <r>
      <rPr>
        <sz val="12"/>
        <rFont val="Calibri"/>
        <family val="2"/>
        <scheme val="minor"/>
      </rPr>
      <t xml:space="preserve"> und/oder </t>
    </r>
    <r>
      <rPr>
        <i/>
        <sz val="12"/>
        <rFont val="Calibri"/>
        <family val="2"/>
        <scheme val="minor"/>
      </rPr>
      <t>Eingaben Netz</t>
    </r>
    <r>
      <rPr>
        <sz val="12"/>
        <rFont val="Calibri"/>
        <family val="2"/>
        <scheme val="minor"/>
      </rPr>
      <t xml:space="preserve"> ein.
Alle weiteren Kenndaten sind nach Arbeitsblatt AGFW FW 704 pauschal festgelegt und nicht änderbar.
Hinweise zu den Eingabefeldern und den verschiedenen Kenndaten finden Sie in allen Zellen, die mit rotem Dreieck in der rechten Ecke makiert sind.</t>
    </r>
  </si>
  <si>
    <t>Angaben zum Unternehmen</t>
  </si>
  <si>
    <t>Unternehmensname</t>
  </si>
  <si>
    <t>Ansprechpartner</t>
  </si>
  <si>
    <t>Projektnummer des Unternehmens</t>
  </si>
  <si>
    <t>Datum</t>
  </si>
  <si>
    <t>Angaben zum Projekt</t>
  </si>
  <si>
    <t xml:space="preserve">Bitte kreuzen Sie an für welche Bereiche die Darlegung gelten soll: </t>
  </si>
  <si>
    <t>- Wärme-/Kältespeicher</t>
  </si>
  <si>
    <t>Zur Eingabeseite für die Berechnung der Wirtschaftlichkeitslücke bei Wärme-/Kältespeichern</t>
  </si>
  <si>
    <t>- Wärme-/Kältenetze</t>
  </si>
  <si>
    <t>Zur Eingabeseite für die Berechnung der Wirtschaftlichkeitslücke bei Wärme-/Kältenetzen</t>
  </si>
  <si>
    <t xml:space="preserve">  oder</t>
  </si>
  <si>
    <t xml:space="preserve">  gleichgestellte Maßnahmen gemäß § 18 Abs. 4 KWKG, bei denen KEINE Erlöse erwirtschaftet werden:</t>
  </si>
  <si>
    <t>- Netzverstärkungsmaßnahmen (§ 18 Abs. 4 Nr. 1 KWKG)</t>
  </si>
  <si>
    <t>- Zusammenschluss bestehender Wärmenetze (§ 18 Abs. 4 Nr. 2 KWKG)</t>
  </si>
  <si>
    <t>- Anbindung einer KWK-Anlage an ein bestehendes Wärmenetz (§ 18 Abs. 4 Nr. 3 KWKG)</t>
  </si>
  <si>
    <t>- Umstellung von Heizdampf auf Heizwasser (§ 18 Abs. 4 Nr. 4 KWKG)</t>
  </si>
  <si>
    <t>Überblick über Register</t>
  </si>
  <si>
    <t>Allgemein</t>
  </si>
  <si>
    <t xml:space="preserve">- </t>
  </si>
  <si>
    <t>Investitionen</t>
  </si>
  <si>
    <t>Ermittlung der Investitionssumme für Wärmespeicher und Wärmenetze</t>
  </si>
  <si>
    <t>Version</t>
  </si>
  <si>
    <t>Versionsnummer des Tools inkl. Änderungsprotokoll zu den Vorversionen</t>
  </si>
  <si>
    <t>Wärme-/Kältespeicher</t>
  </si>
  <si>
    <t>Eingaben Speicher</t>
  </si>
  <si>
    <t>Individuelle &amp; fixe Kenndaten zur Berechnung der Finanzierungslücke bei Wärme- und Kältespeichern</t>
  </si>
  <si>
    <t>Berechnung Speicher</t>
  </si>
  <si>
    <t xml:space="preserve">Berechnung der Finanzierungslücke von Wärme- und Kältespeichern </t>
  </si>
  <si>
    <t>Ergebnis Speicher</t>
  </si>
  <si>
    <t>Ergebnisformular zum Ausdrucken (ist jedem Antrag beizufügen)</t>
  </si>
  <si>
    <t>Wärme-/Kältenetze</t>
  </si>
  <si>
    <t>Eingaben Netz</t>
  </si>
  <si>
    <t>Individuelle und fixe Kenndaten zur Berechnung der Finanzierungslücke bei Wärme- und Kältenetzen</t>
  </si>
  <si>
    <t>Berechnung Netz</t>
  </si>
  <si>
    <t xml:space="preserve">Berechnung der Finanzierungslücke von Wärme- und Kältenetzen </t>
  </si>
  <si>
    <t>Nebenrechnung Netz</t>
  </si>
  <si>
    <t>Nebenrechnungen zur Ermittlung der Finanzierungslücke in Wärme- und Kältenetzen</t>
  </si>
  <si>
    <t>Ergebnis Netz</t>
  </si>
  <si>
    <t>Ermittlung der Investitionssumme</t>
  </si>
  <si>
    <t>Nachfolgende Tabelle dient als Vorschlag zur Ermittlung der Investitionen. Das Ergebnis ist in den Tabellenblättern "Eingaben Speicher" und "Eingaben Netz" einzutragen.</t>
  </si>
  <si>
    <t>Jahr</t>
  </si>
  <si>
    <t>Investitionen Speicher</t>
  </si>
  <si>
    <t>Nutzvolumen</t>
  </si>
  <si>
    <t>Summe</t>
  </si>
  <si>
    <t>[m³]</t>
  </si>
  <si>
    <t>[€/m³]</t>
  </si>
  <si>
    <t>[€]</t>
  </si>
  <si>
    <t>Jahr 1</t>
  </si>
  <si>
    <t>Jahr 2</t>
  </si>
  <si>
    <t>Jahr 3</t>
  </si>
  <si>
    <t>Investitionen Netz</t>
  </si>
  <si>
    <t>Verteilung</t>
  </si>
  <si>
    <t>HAST (wenn im Eigentum des FVU)</t>
  </si>
  <si>
    <t>[m]</t>
  </si>
  <si>
    <t>[€/m]</t>
  </si>
  <si>
    <t>[kW]</t>
  </si>
  <si>
    <t>[€/kW]</t>
  </si>
  <si>
    <t>Eingangsdaten für die Berechnung von Wärme-/Kältespeichern nach § 24 KWKG</t>
  </si>
  <si>
    <t>Angaben zum Speicher</t>
  </si>
  <si>
    <t>Bitte ankreuzen, falls der Wärmespeicher als hydraulische Weiche dient:</t>
  </si>
  <si>
    <r>
      <t xml:space="preserve">Bitte in nachfolgende Felder die Investitionen pro Jahr (Betrachtungszeitraum: 3 Jahre) eintragen </t>
    </r>
    <r>
      <rPr>
        <sz val="12"/>
        <color rgb="FFFF0000"/>
        <rFont val="Calibri"/>
        <family val="2"/>
        <scheme val="minor"/>
      </rPr>
      <t>(Vorlage: siehe Tabellenblatt "Investitionen")</t>
    </r>
  </si>
  <si>
    <t>Jahr1</t>
  </si>
  <si>
    <t>[Euro]</t>
  </si>
  <si>
    <t>Jahr2</t>
  </si>
  <si>
    <t>Jahr3</t>
  </si>
  <si>
    <t>Fixe Kenndaten</t>
  </si>
  <si>
    <t>Nebenkosten p.a.</t>
  </si>
  <si>
    <t>der Investition</t>
  </si>
  <si>
    <t>Betriebskosten p.a.</t>
  </si>
  <si>
    <t>Durchschnittliche Stromkennzahl</t>
  </si>
  <si>
    <t>Durchschnittliche Stompreismehrerlöse (Hochpreiszeit des Strommarktes)</t>
  </si>
  <si>
    <r>
      <t>[€/MWh</t>
    </r>
    <r>
      <rPr>
        <vertAlign val="subscript"/>
        <sz val="11"/>
        <color theme="1"/>
        <rFont val="Calibri"/>
        <family val="2"/>
        <scheme val="minor"/>
      </rPr>
      <t>el</t>
    </r>
    <r>
      <rPr>
        <sz val="11"/>
        <color theme="1"/>
        <rFont val="Calibri"/>
        <family val="2"/>
        <scheme val="minor"/>
      </rPr>
      <t>]</t>
    </r>
  </si>
  <si>
    <t>Abschreibungszeitraum</t>
  </si>
  <si>
    <t>[Jahre]</t>
  </si>
  <si>
    <t xml:space="preserve">Kalkulationszinssatz (berücksichtigt Wagnis und Gewinn) </t>
  </si>
  <si>
    <t>Individuelle Kenndaten</t>
  </si>
  <si>
    <t>Gespeicherte Wärmemenge</t>
  </si>
  <si>
    <r>
      <t>[MWh</t>
    </r>
    <r>
      <rPr>
        <vertAlign val="subscript"/>
        <sz val="12"/>
        <color theme="1"/>
        <rFont val="Calibri"/>
        <family val="2"/>
        <scheme val="minor"/>
      </rPr>
      <t>th</t>
    </r>
    <r>
      <rPr>
        <sz val="12"/>
        <color theme="1"/>
        <rFont val="Calibri"/>
        <family val="2"/>
        <scheme val="minor"/>
      </rPr>
      <t>/a]</t>
    </r>
  </si>
  <si>
    <t>Jahr 4</t>
  </si>
  <si>
    <t>Jahr 5</t>
  </si>
  <si>
    <t>Jahr 6</t>
  </si>
  <si>
    <t>Jahr 7</t>
  </si>
  <si>
    <t>Jahr 8</t>
  </si>
  <si>
    <t>Jahr 9</t>
  </si>
  <si>
    <t>Jahr 10</t>
  </si>
  <si>
    <t>Jahr 11</t>
  </si>
  <si>
    <t>Jahr 12</t>
  </si>
  <si>
    <t>Jahr 13</t>
  </si>
  <si>
    <t>Jahr 14</t>
  </si>
  <si>
    <t>Jahr 15</t>
  </si>
  <si>
    <t>Bemerkungen (bitte eintragen):</t>
  </si>
  <si>
    <t>Berechnung der Finanzierungslücke bei Wärme-/Kältespeichern</t>
  </si>
  <si>
    <t>Investition</t>
  </si>
  <si>
    <t>Kosten</t>
  </si>
  <si>
    <t>Erlöse</t>
  </si>
  <si>
    <t>Ergebnis</t>
  </si>
  <si>
    <t>Investition kummuliert</t>
  </si>
  <si>
    <t>Barwert</t>
  </si>
  <si>
    <t>Betriebskosten</t>
  </si>
  <si>
    <t>Wärme-speicherung</t>
  </si>
  <si>
    <t>Reduktion der vWGK</t>
  </si>
  <si>
    <t xml:space="preserve">Summe </t>
  </si>
  <si>
    <t>Barwert der Summe</t>
  </si>
  <si>
    <t>Erlöse + Kosten</t>
  </si>
  <si>
    <t>Bezug: Invest</t>
  </si>
  <si>
    <r>
      <t>[MWh</t>
    </r>
    <r>
      <rPr>
        <b/>
        <vertAlign val="subscript"/>
        <sz val="10"/>
        <color theme="1"/>
        <rFont val="Calibri"/>
        <family val="2"/>
        <scheme val="minor"/>
      </rPr>
      <t>th</t>
    </r>
    <r>
      <rPr>
        <b/>
        <sz val="10"/>
        <color theme="1"/>
        <rFont val="Calibri"/>
        <family val="2"/>
        <scheme val="minor"/>
      </rPr>
      <t>]</t>
    </r>
  </si>
  <si>
    <r>
      <t>[€/MWh</t>
    </r>
    <r>
      <rPr>
        <b/>
        <vertAlign val="subscript"/>
        <sz val="10"/>
        <color theme="1"/>
        <rFont val="Calibri"/>
        <family val="2"/>
        <scheme val="minor"/>
      </rPr>
      <t>th</t>
    </r>
    <r>
      <rPr>
        <b/>
        <sz val="10"/>
        <color theme="1"/>
        <rFont val="Calibri"/>
        <family val="2"/>
        <scheme val="minor"/>
      </rPr>
      <t>]</t>
    </r>
  </si>
  <si>
    <t>Barwert Summe - Barwert Invest =</t>
  </si>
  <si>
    <r>
      <t xml:space="preserve">Anlage zum Antrag auf Zulassung des Neubaus eines Wärme- bzw. Kältespeichers
</t>
    </r>
    <r>
      <rPr>
        <b/>
        <sz val="8"/>
        <color theme="1"/>
        <rFont val="Calibri"/>
        <family val="2"/>
        <scheme val="minor"/>
      </rPr>
      <t xml:space="preserve">
</t>
    </r>
    <r>
      <rPr>
        <b/>
        <sz val="16"/>
        <color theme="1"/>
        <rFont val="Calibri"/>
        <family val="2"/>
        <scheme val="minor"/>
      </rPr>
      <t xml:space="preserve">Ergebnis der Berechnungen zur Darlegung der Finanzierungslücke nach § 24 KWKG                                                               </t>
    </r>
  </si>
  <si>
    <t>Hinweis zum Drucken: Bitte im Querformat ausdrucken</t>
  </si>
  <si>
    <t>Übersicht</t>
  </si>
  <si>
    <t>SUMME</t>
  </si>
  <si>
    <t>Barwert der Investitionen</t>
  </si>
  <si>
    <t>Summe (Erlöse + Kosten)</t>
  </si>
  <si>
    <t>Barwert der Erlöse</t>
  </si>
  <si>
    <t>Ergebnis (Barwert Invest + Barwert Erlöse)</t>
  </si>
  <si>
    <t>Verhältnis (Barwert Erlöse / Barwert Invest)</t>
  </si>
  <si>
    <t>Startjahr</t>
  </si>
  <si>
    <t>Investitionen Projekt</t>
  </si>
  <si>
    <t>Gespeicherte Wärmemenge GESAMT</t>
  </si>
  <si>
    <t>Vordefinierte Kenndaten</t>
  </si>
  <si>
    <t>Kalkulationszeitraum</t>
  </si>
  <si>
    <t>15 Jahre</t>
  </si>
  <si>
    <t>Zinssatz</t>
  </si>
  <si>
    <t>Zeitraum des Invest-Projektes</t>
  </si>
  <si>
    <t>3 Jahre</t>
  </si>
  <si>
    <t>Durchschnittliche Strompreismehrerlöse</t>
  </si>
  <si>
    <r>
      <t>[€/MWh</t>
    </r>
    <r>
      <rPr>
        <b/>
        <vertAlign val="subscript"/>
        <sz val="10"/>
        <color theme="1"/>
        <rFont val="Calibri"/>
        <family val="2"/>
        <scheme val="minor"/>
      </rPr>
      <t>el</t>
    </r>
    <r>
      <rPr>
        <b/>
        <sz val="10"/>
        <color theme="1"/>
        <rFont val="Calibri"/>
        <family val="2"/>
        <scheme val="minor"/>
      </rPr>
      <t>]</t>
    </r>
  </si>
  <si>
    <t>Details</t>
  </si>
  <si>
    <t>Barwert Invest</t>
  </si>
  <si>
    <t>Ort, Datum</t>
  </si>
  <si>
    <t>Unterschrift</t>
  </si>
  <si>
    <t>Eingangsdaten für die Berechnung von Wärme-/Kältenetzen nach § 20 KWKG</t>
  </si>
  <si>
    <t xml:space="preserve">Kosten </t>
  </si>
  <si>
    <t>Nebenkosten (Planungsleistungen, Gebühren, etc.)</t>
  </si>
  <si>
    <t>Variable Wärmegestehungskosten (vWGK)</t>
  </si>
  <si>
    <r>
      <t>[Euro/MWh</t>
    </r>
    <r>
      <rPr>
        <vertAlign val="subscript"/>
        <sz val="12"/>
        <color theme="1"/>
        <rFont val="Calibri"/>
        <family val="2"/>
        <scheme val="minor"/>
      </rPr>
      <t>th</t>
    </r>
    <r>
      <rPr>
        <sz val="12"/>
        <color theme="1"/>
        <rFont val="Calibri"/>
        <family val="2"/>
        <scheme val="minor"/>
      </rPr>
      <t>]</t>
    </r>
  </si>
  <si>
    <r>
      <t>(inkl. 1€ pro 1% erneuerbare Energien oder ohne zusätzlichen CO</t>
    </r>
    <r>
      <rPr>
        <vertAlign val="subscript"/>
        <sz val="10"/>
        <color theme="1"/>
        <rFont val="Calibri"/>
        <family val="2"/>
        <scheme val="minor"/>
      </rPr>
      <t>2</t>
    </r>
    <r>
      <rPr>
        <sz val="10"/>
        <color theme="1"/>
        <rFont val="Calibri"/>
        <family val="2"/>
        <scheme val="minor"/>
      </rPr>
      <t>-Ausstoß eingesetzte Energie im Netz)</t>
    </r>
  </si>
  <si>
    <r>
      <t>Anteil erneuerbare/ohne zusätzlichen CO</t>
    </r>
    <r>
      <rPr>
        <vertAlign val="subscript"/>
        <sz val="12"/>
        <color theme="1"/>
        <rFont val="Calibri"/>
        <family val="2"/>
        <scheme val="minor"/>
      </rPr>
      <t>2</t>
    </r>
    <r>
      <rPr>
        <sz val="12"/>
        <color theme="1"/>
        <rFont val="Calibri"/>
        <family val="2"/>
        <scheme val="minor"/>
      </rPr>
      <t>-Ausstoß eingesetzte Energien im Netz</t>
    </r>
  </si>
  <si>
    <t>Preissteigerung vWGK p.a.</t>
  </si>
  <si>
    <t>Betriebskosten (inkl. Instandhaltung, Brennstoffpreissteigerung)</t>
  </si>
  <si>
    <t>[Euro pro Jahr]</t>
  </si>
  <si>
    <t>Leistungskosten Erzeugung</t>
  </si>
  <si>
    <r>
      <t>[Euro/kW</t>
    </r>
    <r>
      <rPr>
        <vertAlign val="subscript"/>
        <sz val="12"/>
        <color theme="1"/>
        <rFont val="Calibri"/>
        <family val="2"/>
        <scheme val="minor"/>
      </rPr>
      <t>th</t>
    </r>
    <r>
      <rPr>
        <sz val="12"/>
        <color theme="1"/>
        <rFont val="Calibri"/>
        <family val="2"/>
        <scheme val="minor"/>
      </rPr>
      <t>]</t>
    </r>
  </si>
  <si>
    <t>Betriebskosten Netz (neuer Netzteil inkl. altes Netz Instandhaltung)</t>
  </si>
  <si>
    <t>Kalkulationszinssatz (berücksichtigt Wagnis und Gewinn)</t>
  </si>
  <si>
    <t>Gemeinkosten komplett (Vertrieb-/ Verwaltung, Gestattungsentgelte, Abrechnungen)</t>
  </si>
  <si>
    <t>der Erlöse</t>
  </si>
  <si>
    <t>Mischpreis Fernwärme</t>
  </si>
  <si>
    <t>[Euro/MWh]</t>
  </si>
  <si>
    <t>Preissteigerung Fernwärme Mischpreis p.a.</t>
  </si>
  <si>
    <t>HAKZ / BKZ</t>
  </si>
  <si>
    <t>Projekt-Förderung</t>
  </si>
  <si>
    <t>(Beihilfe beachten)</t>
  </si>
  <si>
    <t>Systemdaten allgemein</t>
  </si>
  <si>
    <t xml:space="preserve">Anzahl der Vollbenutzungsstunden des FW-Systems </t>
  </si>
  <si>
    <t>[h]</t>
  </si>
  <si>
    <t>Erlaubt: 1200 - 1800</t>
  </si>
  <si>
    <t>Netzverluste p.a.</t>
  </si>
  <si>
    <t>Wärmebedarfsrückgang p.a.</t>
  </si>
  <si>
    <t>Erlaubt: 0,5 - 1,5%</t>
  </si>
  <si>
    <t>Systemausbau</t>
  </si>
  <si>
    <t>Zunahme der Wärmeabgabe</t>
  </si>
  <si>
    <t xml:space="preserve">Leistung </t>
  </si>
  <si>
    <t xml:space="preserve">Arbeit </t>
  </si>
  <si>
    <t>[MWh/a]</t>
  </si>
  <si>
    <t>Jahr 16</t>
  </si>
  <si>
    <t>Jahr 17</t>
  </si>
  <si>
    <t>Jahr 18</t>
  </si>
  <si>
    <t>Jahr 19</t>
  </si>
  <si>
    <t>Jahr 20</t>
  </si>
  <si>
    <t>Berechnung der Finanzierungslücke bei Wärme-/Kältenetzen</t>
  </si>
  <si>
    <t>Erzeugung</t>
  </si>
  <si>
    <t>Netz</t>
  </si>
  <si>
    <t xml:space="preserve">Erlöse </t>
  </si>
  <si>
    <t>Sonst. Einnahmen</t>
  </si>
  <si>
    <t>Arbeitskosten Erzeugung</t>
  </si>
  <si>
    <t>Leistungskosten  kumm.</t>
  </si>
  <si>
    <t>Gemeinkosten (Prozess FW)</t>
  </si>
  <si>
    <t>Wärme</t>
  </si>
  <si>
    <t>HAKZ</t>
  </si>
  <si>
    <t>Projekt Förderung</t>
  </si>
  <si>
    <t xml:space="preserve"> Bezug: Erlöse</t>
  </si>
  <si>
    <t>€</t>
  </si>
  <si>
    <t>Nebenrechnungen zum Nachweis der Finanzierungslücke bei Wärme-/Kältenetzen</t>
  </si>
  <si>
    <t>Erlöse Wärme</t>
  </si>
  <si>
    <t>Neuanschlüsse</t>
  </si>
  <si>
    <t>Leistung</t>
  </si>
  <si>
    <t>Arbeit</t>
  </si>
  <si>
    <t xml:space="preserve">Netzverlust Bezug: Wärme- einspeisung </t>
  </si>
  <si>
    <t>Abnahme Menge inkl. Bedarfsrückgang</t>
  </si>
  <si>
    <t>zu erzeugende Wärme inkl. Bedarfsrückgang</t>
  </si>
  <si>
    <t>Einkauf</t>
  </si>
  <si>
    <t>Mischpreis</t>
  </si>
  <si>
    <t>Einnahmen</t>
  </si>
  <si>
    <r>
      <t xml:space="preserve">Anlage zum Antrag auf Zulassung des Neu- oder Ausbaus eines Wärme- bzw. Kältenetzes
</t>
    </r>
    <r>
      <rPr>
        <b/>
        <sz val="8"/>
        <color theme="1"/>
        <rFont val="Calibri"/>
        <family val="2"/>
        <scheme val="minor"/>
      </rPr>
      <t xml:space="preserve">
</t>
    </r>
    <r>
      <rPr>
        <b/>
        <sz val="16"/>
        <color theme="1"/>
        <rFont val="Calibri"/>
        <family val="2"/>
        <scheme val="minor"/>
      </rPr>
      <t xml:space="preserve">Ergebnis der Berechnungen zur Darlegung der Finanzierungslücke nach § 24 KWKG                                                                   </t>
    </r>
  </si>
  <si>
    <t>Summe Ausgaben</t>
  </si>
  <si>
    <t>Betriebskosten Erzeugung</t>
  </si>
  <si>
    <t>Betriebskosten Netz</t>
  </si>
  <si>
    <t>Gemeinkosten</t>
  </si>
  <si>
    <t xml:space="preserve">Summe Einnahmen </t>
  </si>
  <si>
    <t>Summe (Einnahmen + Ausgaben)</t>
  </si>
  <si>
    <t>Ergebnis (Barwert Invest + Barwert Summe)</t>
  </si>
  <si>
    <t>Verhältnis (Barwert Summe / Barwert Invest)</t>
  </si>
  <si>
    <t>Gesamt Zunahme der Wärmemenge</t>
  </si>
  <si>
    <t>[€/MWh]</t>
  </si>
  <si>
    <t>Anzahl der Vollbenutzungsstunden</t>
  </si>
  <si>
    <t>Anteil erneuerbare Energien im Netz</t>
  </si>
  <si>
    <t>20 Jahre</t>
  </si>
  <si>
    <t>Variable Wärmegestehungskosten</t>
  </si>
  <si>
    <r>
      <t>[€/MWh</t>
    </r>
    <r>
      <rPr>
        <vertAlign val="subscript"/>
        <sz val="10"/>
        <color theme="1"/>
        <rFont val="Calibri"/>
        <family val="2"/>
        <scheme val="minor"/>
      </rPr>
      <t>th</t>
    </r>
    <r>
      <rPr>
        <sz val="10"/>
        <color theme="1"/>
        <rFont val="Calibri"/>
        <family val="2"/>
        <scheme val="minor"/>
      </rPr>
      <t>]</t>
    </r>
  </si>
  <si>
    <t>(inkl. 1€ Bonus pro 1% erneuerbare/klimaneutrale Energien im Netz)</t>
  </si>
  <si>
    <t>Preissteigerung Wärmegestehungskosten p.a.</t>
  </si>
  <si>
    <t>Nebenkosten</t>
  </si>
  <si>
    <t>Leistungkosten Erzeugung</t>
  </si>
  <si>
    <t>Preissteigerung Mischpreis FW p.a.</t>
  </si>
  <si>
    <t>Invest</t>
  </si>
  <si>
    <t>BW Invest</t>
  </si>
  <si>
    <t>Arbeits- kosten Erzeugung</t>
  </si>
  <si>
    <t>Leistungs-kosten Erzeugung</t>
  </si>
  <si>
    <t>Betriebs-kosten Erzeugung</t>
  </si>
  <si>
    <t>Betriebskosten       Netz</t>
  </si>
  <si>
    <t>Gemein-kosten</t>
  </si>
  <si>
    <t>Wärme Erlöse</t>
  </si>
  <si>
    <t>Förderung</t>
  </si>
  <si>
    <t>Summe Einnahmen</t>
  </si>
  <si>
    <t>BW (Einnahmen- Ausgaben)</t>
  </si>
  <si>
    <t xml:space="preserve">Version Nr. </t>
  </si>
  <si>
    <t>Stand:</t>
  </si>
  <si>
    <t>Entwicklung</t>
  </si>
  <si>
    <t>www.agfw.de</t>
  </si>
  <si>
    <t>Änderungsprotokoll</t>
  </si>
  <si>
    <t>Verändert bei Version 1.1</t>
  </si>
  <si>
    <t>Fehlerbehebung Hinweisfelder</t>
  </si>
  <si>
    <t>Redaktionelle Änderungen</t>
  </si>
  <si>
    <t>Verändert bei Version 1.0</t>
  </si>
  <si>
    <t>Redaktionelle Änderungen und weitere Hinweisfelder</t>
  </si>
  <si>
    <t>Einheitenfehler in "Ergebnis Speicher" geändert</t>
  </si>
  <si>
    <t>Blattschutz: Spaltenbreite jetzt änderbar</t>
  </si>
  <si>
    <t>Verändert bei Version 0.0</t>
  </si>
  <si>
    <t>Hinzufügen weiterer Hinweisfelder</t>
  </si>
  <si>
    <t>Verknüpfung Angabe Leistung in "Eingaben Netz" und "Nebenrechnung Netz"</t>
  </si>
  <si>
    <t>AGFW | Der Energieeffizienzverband für Wärme, Kälte und KWK e. V.</t>
  </si>
  <si>
    <t>Stresemannallee 30 | D-60596 Frankfurt am Main</t>
  </si>
  <si>
    <t>info@agfw.de</t>
  </si>
  <si>
    <t>Verändert bei Version 2.0 (Anpassung von Werten)</t>
  </si>
  <si>
    <t>Gemäß Beschluss des Expertenkreises "Stadtentwicklung" und mit Zustimmung der BAFA wurden folgende Werte angepasst:</t>
  </si>
  <si>
    <t>- Preissteigerung, gem AGFW FW 704 4.1.3</t>
  </si>
  <si>
    <t>- variable Kältegestehungskosten (vKGK), gem AGFW FW 704 4.1.7</t>
  </si>
  <si>
    <t>- Eingabe des Mittelwertes des Mischpreises der Fernkälte, gem AGFW FW 704 4.3.3; Bildung des Mittelwertes des Mischpreises der letzten drei Jahre</t>
  </si>
  <si>
    <r>
      <t xml:space="preserve">Mischpreis Fernwärme </t>
    </r>
    <r>
      <rPr>
        <b/>
        <sz val="12"/>
        <color rgb="FFFF0000"/>
        <rFont val="Calibri"/>
        <family val="2"/>
        <scheme val="minor"/>
      </rPr>
      <t xml:space="preserve">(Mittelwert der letzten </t>
    </r>
    <r>
      <rPr>
        <b/>
        <u/>
        <sz val="12"/>
        <color rgb="FFFF0000"/>
        <rFont val="Calibri"/>
        <family val="2"/>
        <scheme val="minor"/>
      </rPr>
      <t>fünf</t>
    </r>
    <r>
      <rPr>
        <b/>
        <sz val="12"/>
        <color rgb="FFFF0000"/>
        <rFont val="Calibri"/>
        <family val="2"/>
        <scheme val="minor"/>
      </rPr>
      <t xml:space="preserve"> Jahre)</t>
    </r>
  </si>
  <si>
    <t>Verändert bei Version 3.0 (Anpassung von Werten)</t>
  </si>
  <si>
    <t>3.0</t>
  </si>
  <si>
    <t>- Eingabe des Mittelwertes des Mischpreises der Fernkälte, gem AGFW FW 704 4.3.3; Bildung des Mittelwertes des Mischpreises der letzten fünf Jahre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</si>
</sst>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2" formatCode="_-* #,##0\ &quot;€&quot;_-;\-* #,##0\ &quot;€&quot;_-;_-* &quot;-&quot;\ &quot;€&quot;_-;_-@_-"/>
    <numFmt numFmtId="44" formatCode="_-* #,##0.00\ &quot;€&quot;_-;\-* #,##0.00\ &quot;€&quot;_-;_-* &quot;-&quot;??\ &quot;€&quot;_-;_-@_-"/>
    <numFmt numFmtId="164" formatCode="0.0%"/>
    <numFmt numFmtId="165" formatCode="#,##0.00\ &quot;€&quot;"/>
    <numFmt numFmtId="166" formatCode="#,##0\ _€"/>
    <numFmt numFmtId="167" formatCode="#,##0\ &quot;€&quot;"/>
    <numFmt numFmtId="168" formatCode=";;;"/>
    <numFmt numFmtId="169" formatCode="0.0"/>
    <numFmt numFmtId="170" formatCode="#,##0.0"/>
    <numFmt numFmtId="171" formatCode="#,##0.00_ ;[Red]\-#,##0.00;\-"/>
    <numFmt numFmtId="172" formatCode="0.0000000000000000000"/>
    <numFmt numFmtId="173" formatCode="General&quot;.&quot;"/>
    <numFmt numFmtId="174" formatCode="_-* #,##0.00\ _F_-;\-* #,##0.00\ _F_-;_-* &quot;-&quot;??\ _F_-;_-@_-"/>
    <numFmt numFmtId="175" formatCode="_-&quot;£&quot;* #,##0.00_-;\-&quot;£&quot;* #,##0.00_-;_-&quot;£&quot;* &quot;-&quot;??_-;_-@_-"/>
    <numFmt numFmtId="176" formatCode="###\ ###\ &quot;Mg/a&quot;"/>
    <numFmt numFmtId="177" formatCode="#,#00"/>
    <numFmt numFmtId="178" formatCode="###\ ##0.0\ &quot;kg/d&quot;"/>
    <numFmt numFmtId="179" formatCode="#,##0.000_);[Red]\(#,##0.000\)"/>
    <numFmt numFmtId="180" formatCode="\$#,#00"/>
    <numFmt numFmtId="181" formatCode="#,##0.00_ ;\-#,##0.00\ "/>
  </numFmts>
  <fonts count="95">
    <font>
      <sz val="11"/>
      <color theme="1"/>
      <name val="Calibri"/>
      <family val="2"/>
      <scheme val="minor"/>
    </font>
    <font>
      <b/>
      <sz val="11"/>
      <color theme="1"/>
      <name val="Calibri"/>
      <family val="2"/>
      <scheme val="minor"/>
    </font>
    <font>
      <b/>
      <sz val="20"/>
      <color theme="1"/>
      <name val="Calibri"/>
      <family val="2"/>
      <scheme val="minor"/>
    </font>
    <font>
      <b/>
      <sz val="11"/>
      <color rgb="FF0070C0"/>
      <name val="Calibri"/>
      <family val="2"/>
      <scheme val="minor"/>
    </font>
    <font>
      <b/>
      <sz val="11"/>
      <color rgb="FFFF0000"/>
      <name val="Calibri"/>
      <family val="2"/>
      <scheme val="minor"/>
    </font>
    <font>
      <sz val="14"/>
      <color theme="1"/>
      <name val="Calibri"/>
      <family val="2"/>
      <scheme val="minor"/>
    </font>
    <font>
      <b/>
      <sz val="14"/>
      <color theme="1"/>
      <name val="Calibri"/>
      <family val="2"/>
      <scheme val="minor"/>
    </font>
    <font>
      <sz val="14"/>
      <color theme="5" tint="0.39997558519241921"/>
      <name val="Calibri"/>
      <family val="2"/>
      <scheme val="minor"/>
    </font>
    <font>
      <sz val="10"/>
      <color theme="1"/>
      <name val="Calibri"/>
      <family val="2"/>
      <scheme val="minor"/>
    </font>
    <font>
      <b/>
      <sz val="10"/>
      <color theme="1"/>
      <name val="Calibri"/>
      <family val="2"/>
      <scheme val="minor"/>
    </font>
    <font>
      <sz val="11"/>
      <color rgb="FFFF0000"/>
      <name val="Calibri"/>
      <family val="2"/>
      <scheme val="minor"/>
    </font>
    <font>
      <sz val="12"/>
      <color theme="1"/>
      <name val="Calibri"/>
      <family val="2"/>
      <scheme val="minor"/>
    </font>
    <font>
      <b/>
      <sz val="12"/>
      <color theme="1"/>
      <name val="Calibri"/>
      <family val="2"/>
      <scheme val="minor"/>
    </font>
    <font>
      <sz val="12"/>
      <name val="Calibri"/>
      <family val="2"/>
      <scheme val="minor"/>
    </font>
    <font>
      <sz val="12"/>
      <color rgb="FFFF0000"/>
      <name val="Calibri"/>
      <family val="2"/>
      <scheme val="minor"/>
    </font>
    <font>
      <sz val="10"/>
      <color theme="0" tint="-4.9989318521683403E-2"/>
      <name val="Calibri"/>
      <family val="2"/>
      <scheme val="minor"/>
    </font>
    <font>
      <sz val="9"/>
      <color indexed="81"/>
      <name val="Segoe UI"/>
      <family val="2"/>
    </font>
    <font>
      <b/>
      <sz val="9"/>
      <color indexed="81"/>
      <name val="Segoe UI"/>
      <family val="2"/>
    </font>
    <font>
      <b/>
      <sz val="16"/>
      <color theme="1"/>
      <name val="Calibri"/>
      <family val="2"/>
      <scheme val="minor"/>
    </font>
    <font>
      <sz val="9"/>
      <color theme="1"/>
      <name val="Calibri"/>
      <family val="2"/>
      <scheme val="minor"/>
    </font>
    <font>
      <sz val="8"/>
      <color theme="1"/>
      <name val="Calibri"/>
      <family val="2"/>
      <scheme val="minor"/>
    </font>
    <font>
      <b/>
      <sz val="9"/>
      <color theme="1"/>
      <name val="Calibri"/>
      <family val="2"/>
      <scheme val="minor"/>
    </font>
    <font>
      <b/>
      <sz val="8"/>
      <color theme="1"/>
      <name val="Calibri"/>
      <family val="2"/>
      <scheme val="minor"/>
    </font>
    <font>
      <b/>
      <sz val="10"/>
      <color rgb="FFFF0000"/>
      <name val="Calibri"/>
      <family val="2"/>
      <scheme val="minor"/>
    </font>
    <font>
      <b/>
      <sz val="10"/>
      <color theme="0"/>
      <name val="Calibri"/>
      <family val="2"/>
      <scheme val="minor"/>
    </font>
    <font>
      <b/>
      <sz val="10"/>
      <color theme="0" tint="-4.9989318521683403E-2"/>
      <name val="Calibri"/>
      <family val="2"/>
      <scheme val="minor"/>
    </font>
    <font>
      <sz val="10"/>
      <color rgb="FFFF0000"/>
      <name val="Calibri"/>
      <family val="2"/>
      <scheme val="minor"/>
    </font>
    <font>
      <u/>
      <sz val="11"/>
      <color theme="10"/>
      <name val="Calibri"/>
      <family val="2"/>
      <scheme val="minor"/>
    </font>
    <font>
      <vertAlign val="subscript"/>
      <sz val="11"/>
      <color theme="1"/>
      <name val="Calibri"/>
      <family val="2"/>
      <scheme val="minor"/>
    </font>
    <font>
      <vertAlign val="subscript"/>
      <sz val="12"/>
      <color theme="1"/>
      <name val="Calibri"/>
      <family val="2"/>
      <scheme val="minor"/>
    </font>
    <font>
      <b/>
      <vertAlign val="subscript"/>
      <sz val="10"/>
      <color theme="1"/>
      <name val="Calibri"/>
      <family val="2"/>
      <scheme val="minor"/>
    </font>
    <font>
      <vertAlign val="subscript"/>
      <sz val="10"/>
      <color theme="1"/>
      <name val="Calibri"/>
      <family val="2"/>
      <scheme val="minor"/>
    </font>
    <font>
      <b/>
      <sz val="10"/>
      <name val="Calibri"/>
      <family val="2"/>
      <scheme val="minor"/>
    </font>
    <font>
      <sz val="10"/>
      <name val="Calibri"/>
      <family val="2"/>
      <scheme val="minor"/>
    </font>
    <font>
      <sz val="16"/>
      <color theme="1"/>
      <name val="Calibri"/>
      <family val="2"/>
      <scheme val="minor"/>
    </font>
    <font>
      <b/>
      <sz val="10"/>
      <color rgb="FF0070C0"/>
      <name val="Calibri"/>
      <family val="2"/>
      <scheme val="minor"/>
    </font>
    <font>
      <b/>
      <sz val="9"/>
      <color rgb="FFFF0000"/>
      <name val="Calibri"/>
      <family val="2"/>
      <scheme val="minor"/>
    </font>
    <font>
      <b/>
      <sz val="8"/>
      <color rgb="FFFF0000"/>
      <name val="Calibri"/>
      <family val="2"/>
      <scheme val="minor"/>
    </font>
    <font>
      <sz val="9"/>
      <color indexed="81"/>
      <name val="Tahoma"/>
      <family val="2"/>
    </font>
    <font>
      <b/>
      <sz val="9"/>
      <color indexed="81"/>
      <name val="Tahoma"/>
      <family val="2"/>
    </font>
    <font>
      <b/>
      <sz val="11"/>
      <color indexed="8"/>
      <name val="Calibri"/>
      <family val="2"/>
    </font>
    <font>
      <sz val="10"/>
      <name val="Arial"/>
      <family val="2"/>
    </font>
    <font>
      <sz val="11"/>
      <color indexed="8"/>
      <name val="Calibri"/>
      <family val="2"/>
    </font>
    <font>
      <sz val="8"/>
      <name val="Arial"/>
      <family val="2"/>
    </font>
    <font>
      <sz val="11"/>
      <color indexed="8"/>
      <name val="Arial"/>
      <family val="2"/>
    </font>
    <font>
      <sz val="11"/>
      <color indexed="17"/>
      <name val="Calibri"/>
      <family val="2"/>
    </font>
    <font>
      <b/>
      <sz val="11"/>
      <color indexed="63"/>
      <name val="Calibri"/>
      <family val="2"/>
    </font>
    <font>
      <b/>
      <sz val="11"/>
      <color indexed="9"/>
      <name val="Calibri"/>
      <family val="2"/>
    </font>
    <font>
      <sz val="11"/>
      <color indexed="9"/>
      <name val="Calibri"/>
      <family val="2"/>
    </font>
    <font>
      <b/>
      <sz val="12"/>
      <color indexed="8"/>
      <name val="Arial"/>
      <family val="2"/>
    </font>
    <font>
      <b/>
      <sz val="10"/>
      <name val="Arial"/>
      <family val="2"/>
    </font>
    <font>
      <i/>
      <sz val="10"/>
      <name val="Arial"/>
      <family val="2"/>
    </font>
    <font>
      <b/>
      <i/>
      <sz val="10"/>
      <name val="Arial"/>
      <family val="2"/>
    </font>
    <font>
      <b/>
      <i/>
      <sz val="9"/>
      <name val="Arial"/>
      <family val="2"/>
    </font>
    <font>
      <b/>
      <sz val="9"/>
      <name val="Arial"/>
      <family val="2"/>
    </font>
    <font>
      <b/>
      <sz val="10"/>
      <name val="MS Sans Serif"/>
      <family val="2"/>
    </font>
    <font>
      <sz val="11"/>
      <color indexed="37"/>
      <name val="Calibri"/>
      <family val="2"/>
    </font>
    <font>
      <b/>
      <u val="doubleAccounting"/>
      <sz val="8"/>
      <color indexed="8"/>
      <name val="Arial"/>
      <family val="2"/>
    </font>
    <font>
      <b/>
      <sz val="11"/>
      <color indexed="17"/>
      <name val="Calibri"/>
      <family val="2"/>
    </font>
    <font>
      <sz val="1"/>
      <color indexed="8"/>
      <name val="Courier"/>
      <family val="3"/>
    </font>
    <font>
      <sz val="10"/>
      <name val="Helv"/>
    </font>
    <font>
      <b/>
      <sz val="15"/>
      <color indexed="62"/>
      <name val="Calibri"/>
      <family val="2"/>
    </font>
    <font>
      <b/>
      <sz val="13"/>
      <color indexed="62"/>
      <name val="Calibri"/>
      <family val="2"/>
    </font>
    <font>
      <b/>
      <sz val="11"/>
      <color indexed="62"/>
      <name val="Calibri"/>
      <family val="2"/>
    </font>
    <font>
      <sz val="10"/>
      <color indexed="12"/>
      <name val="Arial"/>
      <family val="2"/>
    </font>
    <font>
      <sz val="11"/>
      <color indexed="48"/>
      <name val="Calibri"/>
      <family val="2"/>
    </font>
    <font>
      <b/>
      <sz val="1"/>
      <color indexed="8"/>
      <name val="Courier"/>
      <family val="3"/>
    </font>
    <font>
      <sz val="10"/>
      <name val="MS Sans Serif"/>
      <family val="2"/>
    </font>
    <font>
      <b/>
      <sz val="8"/>
      <color indexed="33"/>
      <name val="Arial"/>
      <family val="2"/>
    </font>
    <font>
      <sz val="10"/>
      <color indexed="8"/>
      <name val="Arial"/>
      <family val="2"/>
    </font>
    <font>
      <sz val="10"/>
      <color indexed="39"/>
      <name val="Arial"/>
      <family val="2"/>
    </font>
    <font>
      <b/>
      <sz val="10"/>
      <color indexed="8"/>
      <name val="Arial"/>
      <family val="2"/>
    </font>
    <font>
      <b/>
      <sz val="8"/>
      <name val="Arial"/>
      <family val="2"/>
    </font>
    <font>
      <b/>
      <sz val="16"/>
      <color indexed="23"/>
      <name val="Arial"/>
      <family val="2"/>
    </font>
    <font>
      <sz val="10"/>
      <color indexed="10"/>
      <name val="Arial"/>
      <family val="2"/>
    </font>
    <font>
      <sz val="12"/>
      <name val="Arial"/>
      <family val="2"/>
    </font>
    <font>
      <b/>
      <sz val="18"/>
      <color indexed="62"/>
      <name val="Cambria"/>
      <family val="2"/>
    </font>
    <font>
      <sz val="10"/>
      <name val="Arial MT"/>
      <family val="2"/>
    </font>
    <font>
      <sz val="8"/>
      <color indexed="8"/>
      <name val="Arial"/>
      <family val="2"/>
    </font>
    <font>
      <b/>
      <sz val="8"/>
      <name val="MS Sans Serif"/>
      <family val="2"/>
    </font>
    <font>
      <sz val="10"/>
      <name val="Courier"/>
      <family val="3"/>
    </font>
    <font>
      <sz val="11"/>
      <color indexed="14"/>
      <name val="Calibri"/>
      <family val="2"/>
    </font>
    <font>
      <sz val="11"/>
      <color theme="1"/>
      <name val="Arial"/>
      <family val="2"/>
    </font>
    <font>
      <sz val="22"/>
      <color theme="1"/>
      <name val="Calibri"/>
      <family val="2"/>
      <scheme val="minor"/>
    </font>
    <font>
      <vertAlign val="subscript"/>
      <sz val="9"/>
      <color indexed="81"/>
      <name val="Segoe UI"/>
      <family val="2"/>
    </font>
    <font>
      <b/>
      <sz val="20"/>
      <color rgb="FFFF0000"/>
      <name val="Calibri"/>
      <family val="2"/>
      <scheme val="minor"/>
    </font>
    <font>
      <i/>
      <sz val="11"/>
      <name val="Calibri"/>
      <family val="2"/>
      <scheme val="minor"/>
    </font>
    <font>
      <i/>
      <sz val="11"/>
      <color theme="1"/>
      <name val="Calibri"/>
      <family val="2"/>
      <scheme val="minor"/>
    </font>
    <font>
      <i/>
      <sz val="10"/>
      <color theme="1"/>
      <name val="Calibri"/>
      <family val="2"/>
      <scheme val="minor"/>
    </font>
    <font>
      <i/>
      <sz val="12"/>
      <name val="Calibri"/>
      <family val="2"/>
      <scheme val="minor"/>
    </font>
    <font>
      <u/>
      <sz val="11"/>
      <color theme="8" tint="-0.499984740745262"/>
      <name val="Calibri"/>
      <family val="2"/>
      <scheme val="minor"/>
    </font>
    <font>
      <b/>
      <sz val="22"/>
      <color theme="1"/>
      <name val="Calibri"/>
      <family val="2"/>
      <scheme val="minor"/>
    </font>
    <font>
      <sz val="8"/>
      <color rgb="FF000000"/>
      <name val="Segoe UI"/>
      <family val="2"/>
    </font>
    <font>
      <b/>
      <sz val="12"/>
      <color rgb="FFFF0000"/>
      <name val="Calibri"/>
      <family val="2"/>
      <scheme val="minor"/>
    </font>
    <font>
      <b/>
      <u/>
      <sz val="12"/>
      <color rgb="FFFF0000"/>
      <name val="Calibri"/>
      <family val="2"/>
      <scheme val="minor"/>
    </font>
  </fonts>
  <fills count="70">
    <fill>
      <patternFill patternType="none"/>
    </fill>
    <fill>
      <patternFill patternType="gray125"/>
    </fill>
    <fill>
      <patternFill patternType="solid">
        <fgColor theme="7" tint="0.59999389629810485"/>
        <bgColor indexed="64"/>
      </patternFill>
    </fill>
    <fill>
      <patternFill patternType="solid">
        <fgColor theme="0" tint="-4.9989318521683403E-2"/>
        <bgColor indexed="64"/>
      </patternFill>
    </fill>
    <fill>
      <patternFill patternType="solid">
        <fgColor indexed="22"/>
        <bgColor indexed="64"/>
      </patternFill>
    </fill>
    <fill>
      <patternFill patternType="solid">
        <fgColor indexed="31"/>
        <bgColor indexed="64"/>
      </patternFill>
    </fill>
    <fill>
      <patternFill patternType="solid">
        <fgColor indexed="47"/>
        <bgColor indexed="64"/>
      </patternFill>
    </fill>
    <fill>
      <patternFill patternType="solid">
        <fgColor theme="0" tint="-0.249977111117893"/>
        <bgColor indexed="64"/>
      </patternFill>
    </fill>
    <fill>
      <patternFill patternType="solid">
        <fgColor rgb="FFCCCCFF"/>
        <bgColor indexed="64"/>
      </patternFill>
    </fill>
    <fill>
      <patternFill patternType="solid">
        <fgColor rgb="FFFFCC99"/>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2"/>
        <bgColor indexed="64"/>
      </patternFill>
    </fill>
    <fill>
      <patternFill patternType="solid">
        <fgColor indexed="26"/>
        <bgColor indexed="64"/>
      </patternFill>
    </fill>
    <fill>
      <patternFill patternType="solid">
        <fgColor indexed="11"/>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solid">
        <fgColor indexed="13"/>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3"/>
        <bgColor indexed="64"/>
      </patternFill>
    </fill>
    <fill>
      <patternFill patternType="solid">
        <fgColor indexed="43"/>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55"/>
        <bgColor indexed="64"/>
      </patternFill>
    </fill>
    <fill>
      <patternFill patternType="solid">
        <fgColor indexed="9"/>
      </patternFill>
    </fill>
    <fill>
      <patternFill patternType="solid">
        <fgColor indexed="54"/>
      </patternFill>
    </fill>
    <fill>
      <patternFill patternType="solid">
        <fgColor indexed="20"/>
      </patternFill>
    </fill>
    <fill>
      <patternFill patternType="lightGray">
        <bgColor indexed="9"/>
      </patternFill>
    </fill>
    <fill>
      <patternFill patternType="solid">
        <fgColor rgb="FFFFFF99"/>
        <bgColor indexed="64"/>
      </patternFill>
    </fill>
    <fill>
      <patternFill patternType="solid">
        <fgColor theme="4" tint="0.59999389629810485"/>
        <bgColor indexed="64"/>
      </patternFill>
    </fill>
    <fill>
      <patternFill patternType="solid">
        <fgColor theme="0" tint="-0.24994659260841701"/>
        <bgColor indexed="64"/>
      </patternFill>
    </fill>
    <fill>
      <patternFill patternType="solid">
        <fgColor theme="0" tint="-0.14996795556505021"/>
        <bgColor indexed="64"/>
      </patternFill>
    </fill>
    <fill>
      <patternFill patternType="solid">
        <fgColor theme="0" tint="-0.14999847407452621"/>
        <bgColor indexed="64"/>
      </patternFill>
    </fill>
  </fills>
  <borders count="42">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hair">
        <color indexed="22"/>
      </bottom>
      <diagonal/>
    </border>
    <border>
      <left style="thin">
        <color indexed="63"/>
      </left>
      <right style="thin">
        <color indexed="63"/>
      </right>
      <top style="thin">
        <color indexed="63"/>
      </top>
      <bottom style="thin">
        <color indexed="63"/>
      </bottom>
      <diagonal/>
    </border>
    <border>
      <left/>
      <right style="hair">
        <color indexed="64"/>
      </right>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style="thin">
        <color indexed="64"/>
      </left>
      <right style="medium">
        <color indexed="64"/>
      </right>
      <top style="thin">
        <color indexed="64"/>
      </top>
      <bottom style="thin">
        <color indexed="64"/>
      </bottom>
      <diagonal/>
    </border>
    <border>
      <left style="hair">
        <color indexed="8"/>
      </left>
      <right style="hair">
        <color indexed="64"/>
      </right>
      <top/>
      <bottom style="hair">
        <color indexed="64"/>
      </bottom>
      <diagonal/>
    </border>
    <border>
      <left/>
      <right/>
      <top/>
      <bottom style="double">
        <color indexed="17"/>
      </bottom>
      <diagonal/>
    </border>
    <border>
      <left/>
      <right/>
      <top/>
      <bottom style="hair">
        <color indexed="64"/>
      </bottom>
      <diagonal/>
    </border>
    <border>
      <left style="thin">
        <color indexed="63"/>
      </left>
      <right style="thin">
        <color indexed="63"/>
      </right>
      <top style="thin">
        <color indexed="64"/>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double">
        <color indexed="64"/>
      </top>
      <bottom/>
      <diagonal/>
    </border>
    <border>
      <left/>
      <right/>
      <top style="thin">
        <color indexed="48"/>
      </top>
      <bottom style="double">
        <color indexed="48"/>
      </bottom>
      <diagonal/>
    </border>
    <border>
      <left style="thin">
        <color indexed="8"/>
      </left>
      <right style="thin">
        <color indexed="8"/>
      </right>
      <top style="thin">
        <color indexed="8"/>
      </top>
      <bottom style="thin">
        <color indexed="8"/>
      </bottom>
      <diagonal/>
    </border>
  </borders>
  <cellStyleXfs count="147">
    <xf numFmtId="0" fontId="0" fillId="0" borderId="0"/>
    <xf numFmtId="0" fontId="27" fillId="0" borderId="0" applyNumberFormat="0" applyFill="0" applyBorder="0" applyAlignment="0" applyProtection="0"/>
    <xf numFmtId="0" fontId="41" fillId="4" borderId="0"/>
    <xf numFmtId="0" fontId="50" fillId="4" borderId="0"/>
    <xf numFmtId="0" fontId="51" fillId="4" borderId="0"/>
    <xf numFmtId="0" fontId="52" fillId="4" borderId="0"/>
    <xf numFmtId="0" fontId="53" fillId="4" borderId="0"/>
    <xf numFmtId="0" fontId="54" fillId="4" borderId="0"/>
    <xf numFmtId="0" fontId="43" fillId="4" borderId="0"/>
    <xf numFmtId="171" fontId="41" fillId="18" borderId="24"/>
    <xf numFmtId="171" fontId="41" fillId="18" borderId="24"/>
    <xf numFmtId="172" fontId="41" fillId="18" borderId="24"/>
    <xf numFmtId="0" fontId="51" fillId="18" borderId="0"/>
    <xf numFmtId="0" fontId="41" fillId="4" borderId="0"/>
    <xf numFmtId="0" fontId="50" fillId="4" borderId="0"/>
    <xf numFmtId="0" fontId="51" fillId="4" borderId="0"/>
    <xf numFmtId="0" fontId="41" fillId="4" borderId="0"/>
    <xf numFmtId="0" fontId="53" fillId="4" borderId="0"/>
    <xf numFmtId="0" fontId="54" fillId="4" borderId="0"/>
    <xf numFmtId="0" fontId="43" fillId="4" borderId="0"/>
    <xf numFmtId="0" fontId="41" fillId="0" borderId="0"/>
    <xf numFmtId="173" fontId="55" fillId="0" borderId="0" applyFont="0" applyFill="0" applyBorder="0">
      <alignment horizontal="left"/>
    </xf>
    <xf numFmtId="0" fontId="48" fillId="20" borderId="0" applyNumberFormat="0" applyBorder="0" applyAlignment="0" applyProtection="0"/>
    <xf numFmtId="0" fontId="42" fillId="21" borderId="0" applyNumberFormat="0" applyBorder="0" applyAlignment="0" applyProtection="0"/>
    <xf numFmtId="0" fontId="42" fillId="22" borderId="0" applyNumberFormat="0" applyBorder="0" applyAlignment="0" applyProtection="0"/>
    <xf numFmtId="0" fontId="48" fillId="23" borderId="0" applyNumberFormat="0" applyBorder="0" applyAlignment="0" applyProtection="0"/>
    <xf numFmtId="0" fontId="48" fillId="24" borderId="0" applyNumberFormat="0" applyBorder="0" applyAlignment="0" applyProtection="0"/>
    <xf numFmtId="0" fontId="42" fillId="25" borderId="0" applyNumberFormat="0" applyBorder="0" applyAlignment="0" applyProtection="0"/>
    <xf numFmtId="0" fontId="42" fillId="26" borderId="0" applyNumberFormat="0" applyBorder="0" applyAlignment="0" applyProtection="0"/>
    <xf numFmtId="0" fontId="48" fillId="27" borderId="0" applyNumberFormat="0" applyBorder="0" applyAlignment="0" applyProtection="0"/>
    <xf numFmtId="0" fontId="48" fillId="28" borderId="0" applyNumberFormat="0" applyBorder="0" applyAlignment="0" applyProtection="0"/>
    <xf numFmtId="0" fontId="42" fillId="29" borderId="0" applyNumberFormat="0" applyBorder="0" applyAlignment="0" applyProtection="0"/>
    <xf numFmtId="0" fontId="42" fillId="30" borderId="0" applyNumberFormat="0" applyBorder="0" applyAlignment="0" applyProtection="0"/>
    <xf numFmtId="0" fontId="48" fillId="31" borderId="0" applyNumberFormat="0" applyBorder="0" applyAlignment="0" applyProtection="0"/>
    <xf numFmtId="0" fontId="48" fillId="32" borderId="0" applyNumberFormat="0" applyBorder="0" applyAlignment="0" applyProtection="0"/>
    <xf numFmtId="0" fontId="42" fillId="25" borderId="0" applyNumberFormat="0" applyBorder="0" applyAlignment="0" applyProtection="0"/>
    <xf numFmtId="0" fontId="42" fillId="33" borderId="0" applyNumberFormat="0" applyBorder="0" applyAlignment="0" applyProtection="0"/>
    <xf numFmtId="0" fontId="48" fillId="26" borderId="0" applyNumberFormat="0" applyBorder="0" applyAlignment="0" applyProtection="0"/>
    <xf numFmtId="0" fontId="48" fillId="23" borderId="0" applyNumberFormat="0" applyBorder="0" applyAlignment="0" applyProtection="0"/>
    <xf numFmtId="0" fontId="42" fillId="34" borderId="0" applyNumberFormat="0" applyBorder="0" applyAlignment="0" applyProtection="0"/>
    <xf numFmtId="0" fontId="42" fillId="35" borderId="0" applyNumberFormat="0" applyBorder="0" applyAlignment="0" applyProtection="0"/>
    <xf numFmtId="0" fontId="48" fillId="23" borderId="0" applyNumberFormat="0" applyBorder="0" applyAlignment="0" applyProtection="0"/>
    <xf numFmtId="0" fontId="48" fillId="36" borderId="0" applyNumberFormat="0" applyBorder="0" applyAlignment="0" applyProtection="0"/>
    <xf numFmtId="0" fontId="42" fillId="37" borderId="0" applyNumberFormat="0" applyBorder="0" applyAlignment="0" applyProtection="0"/>
    <xf numFmtId="0" fontId="42" fillId="38" borderId="0" applyNumberFormat="0" applyBorder="0" applyAlignment="0" applyProtection="0"/>
    <xf numFmtId="0" fontId="48" fillId="39" borderId="0" applyNumberFormat="0" applyBorder="0" applyAlignment="0" applyProtection="0"/>
    <xf numFmtId="0" fontId="56" fillId="37" borderId="0" applyNumberFormat="0" applyBorder="0" applyAlignment="0" applyProtection="0"/>
    <xf numFmtId="0" fontId="57" fillId="0" borderId="26" applyBorder="0" applyAlignment="0" applyProtection="0">
      <alignment horizontal="center"/>
    </xf>
    <xf numFmtId="0" fontId="58" fillId="40" borderId="27" applyNumberFormat="0" applyAlignment="0" applyProtection="0"/>
    <xf numFmtId="0" fontId="47" fillId="32" borderId="28" applyNumberFormat="0" applyAlignment="0" applyProtection="0"/>
    <xf numFmtId="0" fontId="41" fillId="0" borderId="0" applyFont="0" applyFill="0" applyBorder="0" applyAlignment="0" applyProtection="0"/>
    <xf numFmtId="174" fontId="41" fillId="0" borderId="0" applyFont="0" applyFill="0" applyBorder="0" applyAlignment="0" applyProtection="0"/>
    <xf numFmtId="0" fontId="41" fillId="0" borderId="0" applyFont="0" applyFill="0" applyBorder="0" applyAlignment="0" applyProtection="0"/>
    <xf numFmtId="175" fontId="41" fillId="0" borderId="0" applyFont="0" applyFill="0" applyBorder="0" applyAlignment="0" applyProtection="0"/>
    <xf numFmtId="1" fontId="59" fillId="0" borderId="0">
      <protection locked="0"/>
    </xf>
    <xf numFmtId="14" fontId="41" fillId="0" borderId="0"/>
    <xf numFmtId="176" fontId="43" fillId="41" borderId="26" applyNumberFormat="0" applyFont="0" applyBorder="0" applyAlignment="0" applyProtection="0"/>
    <xf numFmtId="0" fontId="40" fillId="42" borderId="0" applyNumberFormat="0" applyBorder="0" applyAlignment="0" applyProtection="0"/>
    <xf numFmtId="0" fontId="40" fillId="43" borderId="0" applyNumberFormat="0" applyBorder="0" applyAlignment="0" applyProtection="0"/>
    <xf numFmtId="0" fontId="40" fillId="44" borderId="0" applyNumberFormat="0" applyBorder="0" applyAlignment="0" applyProtection="0"/>
    <xf numFmtId="44" fontId="41" fillId="0" borderId="0" applyFont="0" applyFill="0" applyBorder="0" applyAlignment="0" applyProtection="0"/>
    <xf numFmtId="177" fontId="59" fillId="0" borderId="0">
      <protection locked="0"/>
    </xf>
    <xf numFmtId="0" fontId="60" fillId="0" borderId="0"/>
    <xf numFmtId="0" fontId="50" fillId="45" borderId="0">
      <alignment vertical="center"/>
    </xf>
    <xf numFmtId="0" fontId="42" fillId="30" borderId="0" applyNumberFormat="0" applyBorder="0" applyAlignment="0" applyProtection="0"/>
    <xf numFmtId="0" fontId="54" fillId="0" borderId="0" applyNumberFormat="0" applyFill="0" applyBorder="0" applyProtection="0"/>
    <xf numFmtId="0" fontId="61" fillId="0" borderId="29" applyNumberFormat="0" applyFill="0" applyAlignment="0" applyProtection="0"/>
    <xf numFmtId="0" fontId="62" fillId="0" borderId="30" applyNumberFormat="0" applyFill="0" applyAlignment="0" applyProtection="0"/>
    <xf numFmtId="0" fontId="63" fillId="0" borderId="31" applyNumberFormat="0" applyFill="0" applyAlignment="0" applyProtection="0"/>
    <xf numFmtId="0" fontId="63" fillId="0" borderId="0" applyNumberFormat="0" applyFill="0" applyBorder="0" applyAlignment="0" applyProtection="0"/>
    <xf numFmtId="181" fontId="64" fillId="0" borderId="32">
      <alignment vertical="center"/>
    </xf>
    <xf numFmtId="0" fontId="43" fillId="4" borderId="0" applyNumberFormat="0" applyFont="0" applyBorder="0" applyAlignment="0" applyProtection="0"/>
    <xf numFmtId="0" fontId="65" fillId="38" borderId="27" applyNumberFormat="0" applyAlignment="0" applyProtection="0"/>
    <xf numFmtId="178" fontId="41" fillId="0" borderId="33" applyNumberFormat="0" applyFill="0" applyBorder="0" applyAlignment="0" applyProtection="0"/>
    <xf numFmtId="0" fontId="60" fillId="0" borderId="0"/>
    <xf numFmtId="0" fontId="60" fillId="0" borderId="0"/>
    <xf numFmtId="0" fontId="60" fillId="0" borderId="0"/>
    <xf numFmtId="1" fontId="66" fillId="0" borderId="0">
      <protection locked="0"/>
    </xf>
    <xf numFmtId="1" fontId="66" fillId="0" borderId="0">
      <protection locked="0"/>
    </xf>
    <xf numFmtId="0" fontId="45" fillId="0" borderId="34" applyNumberFormat="0" applyFill="0" applyAlignment="0" applyProtection="0"/>
    <xf numFmtId="0" fontId="41" fillId="0" borderId="0"/>
    <xf numFmtId="0" fontId="43" fillId="37" borderId="27" applyNumberFormat="0" applyFont="0" applyAlignment="0" applyProtection="0"/>
    <xf numFmtId="0" fontId="46" fillId="40" borderId="25" applyNumberFormat="0" applyAlignment="0" applyProtection="0"/>
    <xf numFmtId="14" fontId="43" fillId="0" borderId="35" applyNumberFormat="0" applyFill="0" applyAlignment="0" applyProtection="0">
      <alignment horizontal="right"/>
    </xf>
    <xf numFmtId="9" fontId="41" fillId="0" borderId="0" applyFont="0" applyFill="0" applyBorder="0" applyAlignment="0" applyProtection="0"/>
    <xf numFmtId="164" fontId="67" fillId="1" borderId="0" applyFont="0" applyFill="0" applyBorder="0" applyAlignment="0"/>
    <xf numFmtId="10" fontId="67" fillId="0" borderId="0" applyFont="0" applyFill="0" applyBorder="0" applyAlignment="0"/>
    <xf numFmtId="0" fontId="68" fillId="0" borderId="0" applyNumberFormat="0" applyFill="0" applyBorder="0" applyAlignment="0" applyProtection="0"/>
    <xf numFmtId="4" fontId="69" fillId="46" borderId="25" applyNumberFormat="0" applyProtection="0">
      <alignment vertical="center"/>
    </xf>
    <xf numFmtId="4" fontId="70" fillId="46" borderId="25" applyNumberFormat="0" applyProtection="0">
      <alignment vertical="center"/>
    </xf>
    <xf numFmtId="4" fontId="69" fillId="46" borderId="25" applyNumberFormat="0" applyProtection="0">
      <alignment horizontal="left" vertical="center" indent="1"/>
    </xf>
    <xf numFmtId="4" fontId="69" fillId="46" borderId="25" applyNumberFormat="0" applyProtection="0">
      <alignment horizontal="left" vertical="center" indent="1"/>
    </xf>
    <xf numFmtId="0" fontId="41" fillId="5" borderId="25" applyNumberFormat="0" applyProtection="0">
      <alignment horizontal="left" vertical="center" indent="1"/>
    </xf>
    <xf numFmtId="4" fontId="69" fillId="47" borderId="25" applyNumberFormat="0" applyProtection="0">
      <alignment horizontal="right" vertical="center"/>
    </xf>
    <xf numFmtId="4" fontId="69" fillId="48" borderId="25" applyNumberFormat="0" applyProtection="0">
      <alignment horizontal="right" vertical="center"/>
    </xf>
    <xf numFmtId="4" fontId="69" fillId="49" borderId="25" applyNumberFormat="0" applyProtection="0">
      <alignment horizontal="right" vertical="center"/>
    </xf>
    <xf numFmtId="4" fontId="69" fillId="50" borderId="25" applyNumberFormat="0" applyProtection="0">
      <alignment horizontal="right" vertical="center"/>
    </xf>
    <xf numFmtId="4" fontId="69" fillId="51" borderId="25" applyNumberFormat="0" applyProtection="0">
      <alignment horizontal="right" vertical="center"/>
    </xf>
    <xf numFmtId="4" fontId="69" fillId="52" borderId="25" applyNumberFormat="0" applyProtection="0">
      <alignment horizontal="right" vertical="center"/>
    </xf>
    <xf numFmtId="4" fontId="69" fillId="53" borderId="25" applyNumberFormat="0" applyProtection="0">
      <alignment horizontal="right" vertical="center"/>
    </xf>
    <xf numFmtId="4" fontId="69" fillId="54" borderId="25" applyNumberFormat="0" applyProtection="0">
      <alignment horizontal="right" vertical="center"/>
    </xf>
    <xf numFmtId="4" fontId="69" fillId="55" borderId="25" applyNumberFormat="0" applyProtection="0">
      <alignment horizontal="right" vertical="center"/>
    </xf>
    <xf numFmtId="4" fontId="71" fillId="56" borderId="25" applyNumberFormat="0" applyProtection="0">
      <alignment horizontal="left" vertical="center" indent="1"/>
    </xf>
    <xf numFmtId="4" fontId="69" fillId="57" borderId="36" applyNumberFormat="0" applyProtection="0">
      <alignment horizontal="left" vertical="center" indent="1"/>
    </xf>
    <xf numFmtId="4" fontId="49" fillId="58" borderId="0" applyNumberFormat="0" applyProtection="0">
      <alignment horizontal="left" vertical="center" indent="1"/>
    </xf>
    <xf numFmtId="0" fontId="41" fillId="5" borderId="25" applyNumberFormat="0" applyProtection="0">
      <alignment horizontal="left" vertical="center" indent="1"/>
    </xf>
    <xf numFmtId="4" fontId="69" fillId="57" borderId="25" applyNumberFormat="0" applyProtection="0">
      <alignment horizontal="left" vertical="center" indent="1"/>
    </xf>
    <xf numFmtId="4" fontId="69" fillId="59" borderId="25" applyNumberFormat="0" applyProtection="0">
      <alignment horizontal="left" vertical="center" indent="1"/>
    </xf>
    <xf numFmtId="0" fontId="41" fillId="59" borderId="25" applyNumberFormat="0" applyProtection="0">
      <alignment horizontal="left" vertical="center" indent="1"/>
    </xf>
    <xf numFmtId="0" fontId="41" fillId="59" borderId="25" applyNumberFormat="0" applyProtection="0">
      <alignment horizontal="left" vertical="center" indent="1"/>
    </xf>
    <xf numFmtId="0" fontId="41" fillId="60" borderId="25" applyNumberFormat="0" applyProtection="0">
      <alignment horizontal="left" vertical="center" indent="1"/>
    </xf>
    <xf numFmtId="0" fontId="41" fillId="60" borderId="25" applyNumberFormat="0" applyProtection="0">
      <alignment horizontal="left" vertical="center" indent="1"/>
    </xf>
    <xf numFmtId="0" fontId="41" fillId="4" borderId="25" applyNumberFormat="0" applyProtection="0">
      <alignment horizontal="left" vertical="center" indent="1"/>
    </xf>
    <xf numFmtId="0" fontId="41" fillId="4" borderId="25" applyNumberFormat="0" applyProtection="0">
      <alignment horizontal="left" vertical="center" indent="1"/>
    </xf>
    <xf numFmtId="0" fontId="41" fillId="5" borderId="25" applyNumberFormat="0" applyProtection="0">
      <alignment horizontal="left" vertical="center" indent="1"/>
    </xf>
    <xf numFmtId="0" fontId="41" fillId="5" borderId="25" applyNumberFormat="0" applyProtection="0">
      <alignment horizontal="left" vertical="center" indent="1"/>
    </xf>
    <xf numFmtId="0" fontId="43" fillId="61" borderId="37" applyNumberFormat="0">
      <protection locked="0"/>
    </xf>
    <xf numFmtId="0" fontId="72" fillId="62" borderId="38" applyBorder="0"/>
    <xf numFmtId="4" fontId="69" fillId="18" borderId="25" applyNumberFormat="0" applyProtection="0">
      <alignment vertical="center"/>
    </xf>
    <xf numFmtId="4" fontId="70" fillId="18" borderId="25" applyNumberFormat="0" applyProtection="0">
      <alignment vertical="center"/>
    </xf>
    <xf numFmtId="4" fontId="69" fillId="18" borderId="25" applyNumberFormat="0" applyProtection="0">
      <alignment horizontal="left" vertical="center" indent="1"/>
    </xf>
    <xf numFmtId="4" fontId="69" fillId="18" borderId="25" applyNumberFormat="0" applyProtection="0">
      <alignment horizontal="left" vertical="center" indent="1"/>
    </xf>
    <xf numFmtId="4" fontId="69" fillId="57" borderId="25" applyNumberFormat="0" applyProtection="0">
      <alignment horizontal="right" vertical="center"/>
    </xf>
    <xf numFmtId="4" fontId="70" fillId="57" borderId="25" applyNumberFormat="0" applyProtection="0">
      <alignment horizontal="right" vertical="center"/>
    </xf>
    <xf numFmtId="0" fontId="41" fillId="5" borderId="25" applyNumberFormat="0" applyProtection="0">
      <alignment horizontal="left" vertical="center" indent="1"/>
    </xf>
    <xf numFmtId="0" fontId="41" fillId="5" borderId="25" applyNumberFormat="0" applyProtection="0">
      <alignment horizontal="left" vertical="center" indent="1"/>
    </xf>
    <xf numFmtId="0" fontId="73" fillId="0" borderId="0"/>
    <xf numFmtId="0" fontId="43" fillId="63" borderId="5"/>
    <xf numFmtId="4" fontId="74" fillId="57" borderId="25" applyNumberFormat="0" applyProtection="0">
      <alignment horizontal="right" vertical="center"/>
    </xf>
    <xf numFmtId="3" fontId="75" fillId="64" borderId="0" applyNumberFormat="0" applyFont="0" applyBorder="0"/>
    <xf numFmtId="176" fontId="43" fillId="19" borderId="26" applyNumberFormat="0" applyFont="0" applyBorder="0" applyAlignment="0" applyProtection="0"/>
    <xf numFmtId="0" fontId="76" fillId="0" borderId="0" applyNumberFormat="0" applyFill="0" applyBorder="0" applyAlignment="0" applyProtection="0"/>
    <xf numFmtId="0" fontId="41" fillId="0" borderId="0"/>
    <xf numFmtId="0" fontId="44" fillId="0" borderId="0"/>
    <xf numFmtId="0" fontId="82" fillId="0" borderId="0"/>
    <xf numFmtId="1" fontId="59" fillId="0" borderId="39">
      <protection locked="0"/>
    </xf>
    <xf numFmtId="1" fontId="59" fillId="0" borderId="39">
      <protection locked="0"/>
    </xf>
    <xf numFmtId="1" fontId="59" fillId="0" borderId="39">
      <protection locked="0"/>
    </xf>
    <xf numFmtId="0" fontId="40" fillId="0" borderId="40" applyNumberFormat="0" applyFill="0" applyAlignment="0" applyProtection="0"/>
    <xf numFmtId="0" fontId="77" fillId="0" borderId="41"/>
    <xf numFmtId="0" fontId="78" fillId="0" borderId="26" applyBorder="0">
      <alignment horizontal="center"/>
      <protection locked="0"/>
    </xf>
    <xf numFmtId="168" fontId="79" fillId="0" borderId="0">
      <alignment horizontal="right"/>
    </xf>
    <xf numFmtId="0" fontId="75" fillId="0" borderId="0" applyNumberFormat="0" applyFont="0" applyFill="0" applyBorder="0" applyAlignment="0" applyProtection="0"/>
    <xf numFmtId="0" fontId="75" fillId="0" borderId="0" applyNumberFormat="0" applyFont="0" applyFill="0" applyBorder="0" applyAlignment="0" applyProtection="0"/>
    <xf numFmtId="179" fontId="80" fillId="0" borderId="0"/>
    <xf numFmtId="180" fontId="59" fillId="0" borderId="0">
      <protection locked="0"/>
    </xf>
    <xf numFmtId="0" fontId="81" fillId="0" borderId="0" applyNumberFormat="0" applyFill="0" applyBorder="0" applyAlignment="0" applyProtection="0"/>
  </cellStyleXfs>
  <cellXfs count="596">
    <xf numFmtId="0" fontId="0" fillId="0" borderId="0" xfId="0"/>
    <xf numFmtId="49" fontId="0" fillId="2" borderId="0" xfId="0" applyNumberFormat="1" applyFill="1" applyAlignment="1" applyProtection="1">
      <alignment horizontal="left" vertical="center"/>
      <protection hidden="1"/>
    </xf>
    <xf numFmtId="0" fontId="0" fillId="3" borderId="0" xfId="0" applyFill="1" applyProtection="1">
      <protection locked="0"/>
    </xf>
    <xf numFmtId="0" fontId="0" fillId="0" borderId="5" xfId="0" applyBorder="1" applyProtection="1">
      <protection locked="0"/>
    </xf>
    <xf numFmtId="0" fontId="0" fillId="3" borderId="0" xfId="0" applyFill="1" applyProtection="1">
      <protection hidden="1"/>
    </xf>
    <xf numFmtId="0" fontId="6" fillId="3" borderId="0" xfId="0" applyFont="1" applyFill="1" applyProtection="1">
      <protection hidden="1"/>
    </xf>
    <xf numFmtId="0" fontId="1" fillId="3" borderId="0" xfId="0" applyFont="1" applyFill="1" applyProtection="1">
      <protection hidden="1"/>
    </xf>
    <xf numFmtId="0" fontId="1" fillId="3" borderId="0" xfId="0" applyFont="1" applyFill="1" applyAlignment="1" applyProtection="1">
      <alignment horizontal="right"/>
      <protection hidden="1"/>
    </xf>
    <xf numFmtId="0" fontId="0" fillId="3" borderId="0" xfId="0" applyFill="1" applyAlignment="1" applyProtection="1">
      <alignment horizontal="right"/>
      <protection hidden="1"/>
    </xf>
    <xf numFmtId="0" fontId="1" fillId="7" borderId="6" xfId="0" applyFont="1" applyFill="1" applyBorder="1" applyProtection="1">
      <protection locked="0"/>
    </xf>
    <xf numFmtId="0" fontId="8" fillId="0" borderId="0" xfId="0" applyFont="1" applyAlignment="1" applyProtection="1">
      <alignment vertical="center"/>
      <protection hidden="1"/>
    </xf>
    <xf numFmtId="0" fontId="0" fillId="0" borderId="0" xfId="0" applyAlignment="1" applyProtection="1">
      <alignment horizontal="center" vertical="center"/>
      <protection hidden="1"/>
    </xf>
    <xf numFmtId="0" fontId="18" fillId="0" borderId="0" xfId="0" applyFont="1" applyAlignment="1" applyProtection="1">
      <alignment vertical="center" wrapText="1"/>
      <protection hidden="1"/>
    </xf>
    <xf numFmtId="49" fontId="34" fillId="2" borderId="0" xfId="0" applyNumberFormat="1" applyFont="1" applyFill="1" applyAlignment="1" applyProtection="1">
      <alignment horizontal="left" vertical="center"/>
      <protection hidden="1"/>
    </xf>
    <xf numFmtId="0" fontId="6" fillId="0" borderId="0" xfId="0" applyFont="1" applyAlignment="1" applyProtection="1">
      <alignment horizontal="center"/>
      <protection hidden="1"/>
    </xf>
    <xf numFmtId="0" fontId="6" fillId="0" borderId="0" xfId="0" applyFont="1" applyProtection="1">
      <protection hidden="1"/>
    </xf>
    <xf numFmtId="0" fontId="1" fillId="0" borderId="0" xfId="0" applyFont="1" applyAlignment="1" applyProtection="1">
      <alignment horizontal="center" vertical="center"/>
      <protection hidden="1"/>
    </xf>
    <xf numFmtId="0" fontId="1" fillId="0" borderId="0" xfId="0" applyFont="1" applyAlignment="1" applyProtection="1">
      <alignment horizontal="center" vertical="center" wrapText="1"/>
      <protection hidden="1"/>
    </xf>
    <xf numFmtId="0" fontId="8" fillId="0" borderId="0" xfId="0" applyFont="1" applyAlignment="1" applyProtection="1">
      <alignment horizontal="center"/>
      <protection hidden="1"/>
    </xf>
    <xf numFmtId="168" fontId="8" fillId="0" borderId="0" xfId="0" applyNumberFormat="1" applyFont="1" applyProtection="1">
      <protection hidden="1"/>
    </xf>
    <xf numFmtId="49" fontId="0" fillId="0" borderId="0" xfId="0" applyNumberFormat="1" applyAlignment="1" applyProtection="1">
      <alignment horizontal="left" vertical="center"/>
      <protection hidden="1"/>
    </xf>
    <xf numFmtId="49" fontId="34" fillId="2" borderId="0" xfId="0" applyNumberFormat="1" applyFont="1" applyFill="1" applyAlignment="1" applyProtection="1">
      <alignment vertical="center"/>
      <protection hidden="1"/>
    </xf>
    <xf numFmtId="0" fontId="9" fillId="3" borderId="0" xfId="0" applyFont="1" applyFill="1" applyAlignment="1" applyProtection="1">
      <alignment horizontal="center" vertical="top"/>
      <protection hidden="1"/>
    </xf>
    <xf numFmtId="9" fontId="9" fillId="7" borderId="13" xfId="0" applyNumberFormat="1" applyFont="1" applyFill="1" applyBorder="1" applyAlignment="1">
      <alignment horizontal="center" vertical="top" wrapText="1"/>
    </xf>
    <xf numFmtId="10" fontId="9" fillId="7" borderId="6" xfId="0" applyNumberFormat="1" applyFont="1" applyFill="1" applyBorder="1" applyAlignment="1">
      <alignment horizontal="center" vertical="top" wrapText="1"/>
    </xf>
    <xf numFmtId="49" fontId="34" fillId="0" borderId="0" xfId="0" applyNumberFormat="1" applyFont="1" applyAlignment="1" applyProtection="1">
      <alignment vertical="center"/>
      <protection hidden="1"/>
    </xf>
    <xf numFmtId="49" fontId="34" fillId="0" borderId="0" xfId="0" applyNumberFormat="1" applyFont="1" applyAlignment="1" applyProtection="1">
      <alignment horizontal="left" vertical="center"/>
      <protection hidden="1"/>
    </xf>
    <xf numFmtId="168" fontId="0" fillId="0" borderId="0" xfId="0" applyNumberFormat="1" applyProtection="1">
      <protection locked="0"/>
    </xf>
    <xf numFmtId="168" fontId="0" fillId="3" borderId="0" xfId="0" applyNumberFormat="1" applyFill="1" applyProtection="1">
      <protection locked="0"/>
    </xf>
    <xf numFmtId="0" fontId="12" fillId="3" borderId="0" xfId="0" quotePrefix="1" applyFont="1" applyFill="1" applyAlignment="1">
      <alignment horizontal="left" indent="1"/>
    </xf>
    <xf numFmtId="0" fontId="0" fillId="3" borderId="0" xfId="0" applyFill="1"/>
    <xf numFmtId="0" fontId="27" fillId="3" borderId="0" xfId="1" applyFill="1" applyProtection="1"/>
    <xf numFmtId="0" fontId="12" fillId="3" borderId="0" xfId="0" applyFont="1" applyFill="1" applyAlignment="1">
      <alignment horizontal="left" indent="1"/>
    </xf>
    <xf numFmtId="0" fontId="1" fillId="7" borderId="7" xfId="0" applyFont="1" applyFill="1" applyBorder="1" applyAlignment="1">
      <alignment horizontal="center" vertical="center"/>
    </xf>
    <xf numFmtId="0" fontId="1" fillId="11" borderId="7" xfId="0" applyFont="1" applyFill="1" applyBorder="1" applyAlignment="1">
      <alignment horizontal="center" vertical="center"/>
    </xf>
    <xf numFmtId="0" fontId="1" fillId="7" borderId="6" xfId="0" applyFont="1" applyFill="1" applyBorder="1" applyAlignment="1">
      <alignment horizontal="center" vertical="center"/>
    </xf>
    <xf numFmtId="0" fontId="1" fillId="11" borderId="6" xfId="0" applyFont="1" applyFill="1" applyBorder="1" applyAlignment="1">
      <alignment horizontal="center" vertical="center"/>
    </xf>
    <xf numFmtId="2" fontId="1" fillId="7" borderId="10" xfId="0" applyNumberFormat="1" applyFont="1" applyFill="1" applyBorder="1" applyAlignment="1">
      <alignment horizontal="center" vertical="center"/>
    </xf>
    <xf numFmtId="2" fontId="1" fillId="7" borderId="7" xfId="0" applyNumberFormat="1" applyFont="1" applyFill="1" applyBorder="1" applyAlignment="1">
      <alignment horizontal="center" vertical="center"/>
    </xf>
    <xf numFmtId="2" fontId="1" fillId="7" borderId="6" xfId="0" applyNumberFormat="1" applyFont="1" applyFill="1" applyBorder="1" applyAlignment="1">
      <alignment horizontal="center" vertical="center"/>
    </xf>
    <xf numFmtId="165" fontId="0" fillId="7" borderId="6" xfId="0" applyNumberFormat="1" applyFill="1" applyBorder="1"/>
    <xf numFmtId="165" fontId="0" fillId="7" borderId="5" xfId="0" applyNumberFormat="1" applyFill="1" applyBorder="1"/>
    <xf numFmtId="165" fontId="1" fillId="7" borderId="6" xfId="0" applyNumberFormat="1" applyFont="1" applyFill="1" applyBorder="1"/>
    <xf numFmtId="168" fontId="11" fillId="3" borderId="0" xfId="0" applyNumberFormat="1" applyFont="1" applyFill="1" applyAlignment="1" applyProtection="1">
      <alignment vertical="top" wrapText="1"/>
      <protection locked="0"/>
    </xf>
    <xf numFmtId="0" fontId="0" fillId="2" borderId="0" xfId="0" applyFill="1" applyAlignment="1">
      <alignment vertical="center"/>
    </xf>
    <xf numFmtId="0" fontId="0" fillId="2" borderId="0" xfId="0" applyFill="1" applyAlignment="1">
      <alignment vertical="top"/>
    </xf>
    <xf numFmtId="0" fontId="0" fillId="3" borderId="0" xfId="0" applyFill="1" applyAlignment="1">
      <alignment vertical="top"/>
    </xf>
    <xf numFmtId="0" fontId="1" fillId="3" borderId="0" xfId="0" applyFont="1" applyFill="1" applyAlignment="1">
      <alignment vertical="top"/>
    </xf>
    <xf numFmtId="0" fontId="5" fillId="3" borderId="0" xfId="0" applyFont="1" applyFill="1"/>
    <xf numFmtId="0" fontId="6" fillId="3" borderId="0" xfId="0" applyFont="1" applyFill="1"/>
    <xf numFmtId="0" fontId="12" fillId="7" borderId="5" xfId="0" applyFont="1" applyFill="1" applyBorder="1" applyAlignment="1">
      <alignment horizontal="center" vertical="center"/>
    </xf>
    <xf numFmtId="0" fontId="12" fillId="3" borderId="0" xfId="0" applyFont="1" applyFill="1" applyAlignment="1">
      <alignment horizontal="center" vertical="center"/>
    </xf>
    <xf numFmtId="0" fontId="12" fillId="3" borderId="0" xfId="0" applyFont="1" applyFill="1"/>
    <xf numFmtId="0" fontId="9" fillId="3" borderId="0" xfId="0" applyFont="1" applyFill="1" applyAlignment="1">
      <alignment horizontal="center" vertical="top"/>
    </xf>
    <xf numFmtId="0" fontId="9" fillId="7" borderId="7" xfId="0" applyFont="1" applyFill="1" applyBorder="1" applyAlignment="1">
      <alignment horizontal="center" vertical="top"/>
    </xf>
    <xf numFmtId="0" fontId="9" fillId="7" borderId="5" xfId="0" applyFont="1" applyFill="1" applyBorder="1" applyAlignment="1">
      <alignment horizontal="center" vertical="top"/>
    </xf>
    <xf numFmtId="0" fontId="9" fillId="8" borderId="5" xfId="0" applyFont="1" applyFill="1" applyBorder="1" applyAlignment="1">
      <alignment horizontal="center" vertical="top"/>
    </xf>
    <xf numFmtId="0" fontId="9" fillId="7" borderId="2" xfId="0" applyFont="1" applyFill="1" applyBorder="1" applyAlignment="1">
      <alignment horizontal="center" vertical="top"/>
    </xf>
    <xf numFmtId="0" fontId="9" fillId="7" borderId="3" xfId="0" applyFont="1" applyFill="1" applyBorder="1" applyAlignment="1">
      <alignment horizontal="center" vertical="top"/>
    </xf>
    <xf numFmtId="164" fontId="9" fillId="7" borderId="2" xfId="0" applyNumberFormat="1" applyFont="1" applyFill="1" applyBorder="1" applyAlignment="1">
      <alignment horizontal="center"/>
    </xf>
    <xf numFmtId="0" fontId="9" fillId="7" borderId="6" xfId="0" applyFont="1" applyFill="1" applyBorder="1" applyAlignment="1">
      <alignment horizontal="center" vertical="top"/>
    </xf>
    <xf numFmtId="166" fontId="9" fillId="9" borderId="2" xfId="0" applyNumberFormat="1" applyFont="1" applyFill="1" applyBorder="1" applyAlignment="1">
      <alignment horizontal="center"/>
    </xf>
    <xf numFmtId="0" fontId="9" fillId="7" borderId="13" xfId="0" applyFont="1" applyFill="1" applyBorder="1" applyAlignment="1">
      <alignment horizontal="center" vertical="top"/>
    </xf>
    <xf numFmtId="0" fontId="8" fillId="3" borderId="0" xfId="0" applyFont="1" applyFill="1" applyAlignment="1">
      <alignment horizontal="center"/>
    </xf>
    <xf numFmtId="0" fontId="8" fillId="7" borderId="5" xfId="0" applyFont="1" applyFill="1" applyBorder="1" applyAlignment="1">
      <alignment horizontal="center"/>
    </xf>
    <xf numFmtId="0" fontId="9" fillId="9" borderId="5" xfId="0" applyFont="1" applyFill="1" applyBorder="1" applyAlignment="1">
      <alignment horizontal="center" vertical="top" wrapText="1"/>
    </xf>
    <xf numFmtId="0" fontId="9" fillId="8" borderId="5" xfId="0" applyFont="1" applyFill="1" applyBorder="1" applyAlignment="1">
      <alignment horizontal="center" vertical="top" wrapText="1"/>
    </xf>
    <xf numFmtId="166" fontId="9" fillId="8" borderId="7" xfId="0" applyNumberFormat="1" applyFont="1" applyFill="1" applyBorder="1" applyAlignment="1">
      <alignment horizontal="center" vertical="top"/>
    </xf>
    <xf numFmtId="166" fontId="9" fillId="3" borderId="0" xfId="0" applyNumberFormat="1" applyFont="1" applyFill="1" applyAlignment="1">
      <alignment horizontal="center" vertical="top"/>
    </xf>
    <xf numFmtId="0" fontId="8" fillId="7" borderId="2" xfId="0" applyFont="1" applyFill="1" applyBorder="1"/>
    <xf numFmtId="1" fontId="8" fillId="7" borderId="17" xfId="0" applyNumberFormat="1" applyFont="1" applyFill="1" applyBorder="1" applyAlignment="1">
      <alignment horizontal="center"/>
    </xf>
    <xf numFmtId="3" fontId="8" fillId="7" borderId="7" xfId="0" applyNumberFormat="1" applyFont="1" applyFill="1" applyBorder="1" applyAlignment="1">
      <alignment horizontal="right"/>
    </xf>
    <xf numFmtId="3" fontId="8" fillId="7" borderId="18" xfId="0" applyNumberFormat="1" applyFont="1" applyFill="1" applyBorder="1" applyAlignment="1">
      <alignment horizontal="right"/>
    </xf>
    <xf numFmtId="3" fontId="8" fillId="9" borderId="7" xfId="0" applyNumberFormat="1" applyFont="1" applyFill="1" applyBorder="1" applyAlignment="1">
      <alignment horizontal="right"/>
    </xf>
    <xf numFmtId="0" fontId="8" fillId="3" borderId="0" xfId="0" applyFont="1" applyFill="1" applyAlignment="1">
      <alignment horizontal="right"/>
    </xf>
    <xf numFmtId="3" fontId="8" fillId="8" borderId="3" xfId="0" applyNumberFormat="1" applyFont="1" applyFill="1" applyBorder="1" applyAlignment="1">
      <alignment horizontal="right"/>
    </xf>
    <xf numFmtId="3" fontId="8" fillId="4" borderId="18" xfId="0" applyNumberFormat="1" applyFont="1" applyFill="1" applyBorder="1" applyAlignment="1">
      <alignment horizontal="right"/>
    </xf>
    <xf numFmtId="3" fontId="8" fillId="8" borderId="7" xfId="0" applyNumberFormat="1" applyFont="1" applyFill="1" applyBorder="1" applyAlignment="1">
      <alignment horizontal="right"/>
    </xf>
    <xf numFmtId="3" fontId="8" fillId="9" borderId="10" xfId="0" applyNumberFormat="1" applyFont="1" applyFill="1" applyBorder="1" applyAlignment="1">
      <alignment horizontal="right"/>
    </xf>
    <xf numFmtId="166" fontId="8" fillId="3" borderId="0" xfId="0" applyNumberFormat="1" applyFont="1" applyFill="1" applyAlignment="1">
      <alignment horizontal="right"/>
    </xf>
    <xf numFmtId="1" fontId="8" fillId="7" borderId="4" xfId="0" applyNumberFormat="1" applyFont="1" applyFill="1" applyBorder="1" applyAlignment="1">
      <alignment horizontal="center"/>
    </xf>
    <xf numFmtId="3" fontId="8" fillId="7" borderId="2" xfId="0" applyNumberFormat="1" applyFont="1" applyFill="1" applyBorder="1" applyAlignment="1">
      <alignment horizontal="right"/>
    </xf>
    <xf numFmtId="3" fontId="8" fillId="7" borderId="0" xfId="0" applyNumberFormat="1" applyFont="1" applyFill="1" applyAlignment="1">
      <alignment horizontal="right"/>
    </xf>
    <xf numFmtId="3" fontId="8" fillId="9" borderId="2" xfId="0" applyNumberFormat="1" applyFont="1" applyFill="1" applyBorder="1" applyAlignment="1">
      <alignment horizontal="right"/>
    </xf>
    <xf numFmtId="3" fontId="8" fillId="4" borderId="0" xfId="0" applyNumberFormat="1" applyFont="1" applyFill="1" applyAlignment="1">
      <alignment horizontal="right"/>
    </xf>
    <xf numFmtId="3" fontId="8" fillId="8" borderId="2" xfId="0" applyNumberFormat="1" applyFont="1" applyFill="1" applyBorder="1" applyAlignment="1">
      <alignment horizontal="right"/>
    </xf>
    <xf numFmtId="3" fontId="8" fillId="9" borderId="3" xfId="0" applyNumberFormat="1" applyFont="1" applyFill="1" applyBorder="1" applyAlignment="1">
      <alignment horizontal="right"/>
    </xf>
    <xf numFmtId="1" fontId="8" fillId="7" borderId="13" xfId="0" applyNumberFormat="1" applyFont="1" applyFill="1" applyBorder="1" applyAlignment="1">
      <alignment horizontal="center"/>
    </xf>
    <xf numFmtId="3" fontId="8" fillId="7" borderId="6" xfId="0" applyNumberFormat="1" applyFont="1" applyFill="1" applyBorder="1" applyAlignment="1">
      <alignment horizontal="right"/>
    </xf>
    <xf numFmtId="3" fontId="8" fillId="7" borderId="14" xfId="0" applyNumberFormat="1" applyFont="1" applyFill="1" applyBorder="1" applyAlignment="1">
      <alignment horizontal="right"/>
    </xf>
    <xf numFmtId="3" fontId="8" fillId="9" borderId="6" xfId="0" applyNumberFormat="1" applyFont="1" applyFill="1" applyBorder="1" applyAlignment="1">
      <alignment horizontal="right"/>
    </xf>
    <xf numFmtId="3" fontId="8" fillId="8" borderId="15" xfId="0" applyNumberFormat="1" applyFont="1" applyFill="1" applyBorder="1" applyAlignment="1">
      <alignment horizontal="right"/>
    </xf>
    <xf numFmtId="3" fontId="8" fillId="4" borderId="14" xfId="0" applyNumberFormat="1" applyFont="1" applyFill="1" applyBorder="1" applyAlignment="1">
      <alignment horizontal="right"/>
    </xf>
    <xf numFmtId="3" fontId="8" fillId="8" borderId="6" xfId="0" applyNumberFormat="1" applyFont="1" applyFill="1" applyBorder="1" applyAlignment="1">
      <alignment horizontal="right"/>
    </xf>
    <xf numFmtId="3" fontId="8" fillId="9" borderId="15" xfId="0" applyNumberFormat="1" applyFont="1" applyFill="1" applyBorder="1" applyAlignment="1">
      <alignment horizontal="right"/>
    </xf>
    <xf numFmtId="3" fontId="1" fillId="3" borderId="0" xfId="0" applyNumberFormat="1" applyFont="1" applyFill="1" applyAlignment="1">
      <alignment horizontal="right"/>
    </xf>
    <xf numFmtId="0" fontId="1" fillId="3" borderId="0" xfId="0" applyFont="1" applyFill="1" applyAlignment="1">
      <alignment horizontal="right"/>
    </xf>
    <xf numFmtId="166" fontId="9" fillId="3" borderId="0" xfId="0" applyNumberFormat="1" applyFont="1" applyFill="1" applyAlignment="1">
      <alignment horizontal="right"/>
    </xf>
    <xf numFmtId="166" fontId="3" fillId="3" borderId="0" xfId="0" applyNumberFormat="1" applyFont="1" applyFill="1" applyAlignment="1">
      <alignment horizontal="right"/>
    </xf>
    <xf numFmtId="0" fontId="1" fillId="3" borderId="0" xfId="0" applyFont="1" applyFill="1"/>
    <xf numFmtId="0" fontId="9" fillId="16" borderId="0" xfId="0" applyFont="1" applyFill="1"/>
    <xf numFmtId="0" fontId="9" fillId="3" borderId="0" xfId="0" applyFont="1" applyFill="1"/>
    <xf numFmtId="0" fontId="8" fillId="3" borderId="0" xfId="0" applyFont="1" applyFill="1"/>
    <xf numFmtId="0" fontId="9" fillId="3" borderId="0" xfId="0" applyFont="1" applyFill="1" applyAlignment="1">
      <alignment horizontal="right"/>
    </xf>
    <xf numFmtId="0" fontId="24" fillId="3" borderId="0" xfId="0" applyFont="1" applyFill="1"/>
    <xf numFmtId="0" fontId="25" fillId="3" borderId="0" xfId="0" applyFont="1" applyFill="1" applyAlignment="1">
      <alignment horizontal="right"/>
    </xf>
    <xf numFmtId="0" fontId="9" fillId="2" borderId="0" xfId="0" applyFont="1" applyFill="1"/>
    <xf numFmtId="0" fontId="9" fillId="2" borderId="0" xfId="0" applyFont="1" applyFill="1" applyAlignment="1">
      <alignment horizontal="left"/>
    </xf>
    <xf numFmtId="3" fontId="9" fillId="2" borderId="0" xfId="0" applyNumberFormat="1" applyFont="1" applyFill="1"/>
    <xf numFmtId="3" fontId="25" fillId="2" borderId="0" xfId="0" applyNumberFormat="1" applyFont="1" applyFill="1"/>
    <xf numFmtId="0" fontId="9" fillId="3" borderId="0" xfId="0" applyFont="1" applyFill="1" applyAlignment="1">
      <alignment horizontal="left"/>
    </xf>
    <xf numFmtId="3" fontId="9" fillId="3" borderId="0" xfId="0" applyNumberFormat="1" applyFont="1" applyFill="1"/>
    <xf numFmtId="3" fontId="25" fillId="3" borderId="0" xfId="0" applyNumberFormat="1" applyFont="1" applyFill="1"/>
    <xf numFmtId="0" fontId="9" fillId="10" borderId="0" xfId="0" applyFont="1" applyFill="1"/>
    <xf numFmtId="0" fontId="9" fillId="10" borderId="0" xfId="0" applyFont="1" applyFill="1" applyAlignment="1">
      <alignment horizontal="left"/>
    </xf>
    <xf numFmtId="3" fontId="9" fillId="10" borderId="0" xfId="0" applyNumberFormat="1" applyFont="1" applyFill="1"/>
    <xf numFmtId="3" fontId="25" fillId="10" borderId="0" xfId="0" applyNumberFormat="1" applyFont="1" applyFill="1"/>
    <xf numFmtId="0" fontId="9" fillId="12" borderId="0" xfId="0" applyFont="1" applyFill="1"/>
    <xf numFmtId="3" fontId="9" fillId="12" borderId="0" xfId="0" applyNumberFormat="1" applyFont="1" applyFill="1"/>
    <xf numFmtId="3" fontId="25" fillId="12" borderId="0" xfId="0" applyNumberFormat="1" applyFont="1" applyFill="1"/>
    <xf numFmtId="0" fontId="9" fillId="8" borderId="0" xfId="0" applyFont="1" applyFill="1"/>
    <xf numFmtId="3" fontId="9" fillId="8" borderId="0" xfId="0" applyNumberFormat="1" applyFont="1" applyFill="1"/>
    <xf numFmtId="3" fontId="25" fillId="8" borderId="0" xfId="0" applyNumberFormat="1" applyFont="1" applyFill="1"/>
    <xf numFmtId="0" fontId="23" fillId="3" borderId="0" xfId="0" applyFont="1" applyFill="1"/>
    <xf numFmtId="0" fontId="23" fillId="3" borderId="0" xfId="0" applyFont="1" applyFill="1" applyAlignment="1">
      <alignment horizontal="left"/>
    </xf>
    <xf numFmtId="10" fontId="23" fillId="3" borderId="0" xfId="0" applyNumberFormat="1" applyFont="1" applyFill="1"/>
    <xf numFmtId="10" fontId="9" fillId="3" borderId="0" xfId="0" applyNumberFormat="1" applyFont="1" applyFill="1"/>
    <xf numFmtId="10" fontId="8" fillId="3" borderId="0" xfId="0" applyNumberFormat="1" applyFont="1" applyFill="1"/>
    <xf numFmtId="0" fontId="9" fillId="3" borderId="15" xfId="0" applyFont="1" applyFill="1" applyBorder="1" applyAlignment="1">
      <alignment horizontal="right"/>
    </xf>
    <xf numFmtId="1" fontId="9" fillId="3" borderId="15" xfId="0" applyNumberFormat="1" applyFont="1" applyFill="1" applyBorder="1"/>
    <xf numFmtId="1" fontId="9" fillId="3" borderId="6" xfId="0" applyNumberFormat="1" applyFont="1" applyFill="1" applyBorder="1"/>
    <xf numFmtId="1" fontId="9" fillId="3" borderId="13" xfId="0" applyNumberFormat="1" applyFont="1" applyFill="1" applyBorder="1"/>
    <xf numFmtId="3" fontId="9" fillId="3" borderId="3" xfId="0" applyNumberFormat="1" applyFont="1" applyFill="1" applyBorder="1"/>
    <xf numFmtId="3" fontId="8" fillId="3" borderId="3" xfId="0" applyNumberFormat="1" applyFont="1" applyFill="1" applyBorder="1"/>
    <xf numFmtId="3" fontId="8" fillId="3" borderId="2" xfId="0" applyNumberFormat="1" applyFont="1" applyFill="1" applyBorder="1"/>
    <xf numFmtId="3" fontId="8" fillId="3" borderId="4" xfId="0" applyNumberFormat="1" applyFont="1" applyFill="1" applyBorder="1"/>
    <xf numFmtId="0" fontId="0" fillId="3" borderId="3" xfId="0" applyFill="1" applyBorder="1"/>
    <xf numFmtId="3" fontId="23" fillId="3" borderId="0" xfId="0" applyNumberFormat="1" applyFont="1" applyFill="1" applyAlignment="1">
      <alignment horizontal="left" indent="1"/>
    </xf>
    <xf numFmtId="9" fontId="9" fillId="3" borderId="0" xfId="0" applyNumberFormat="1" applyFont="1" applyFill="1" applyAlignment="1">
      <alignment horizontal="right"/>
    </xf>
    <xf numFmtId="164" fontId="9" fillId="3" borderId="0" xfId="0" applyNumberFormat="1" applyFont="1" applyFill="1" applyAlignment="1">
      <alignment horizontal="right"/>
    </xf>
    <xf numFmtId="3" fontId="9" fillId="3" borderId="0" xfId="0" applyNumberFormat="1" applyFont="1" applyFill="1" applyAlignment="1">
      <alignment horizontal="right"/>
    </xf>
    <xf numFmtId="170" fontId="9" fillId="3" borderId="0" xfId="0" applyNumberFormat="1" applyFont="1" applyFill="1" applyAlignment="1">
      <alignment horizontal="right"/>
    </xf>
    <xf numFmtId="0" fontId="9" fillId="3" borderId="7" xfId="0" applyFont="1" applyFill="1" applyBorder="1" applyAlignment="1">
      <alignment horizontal="center" vertical="top"/>
    </xf>
    <xf numFmtId="0" fontId="9" fillId="2" borderId="7" xfId="0" applyFont="1" applyFill="1" applyBorder="1" applyAlignment="1">
      <alignment horizontal="center" vertical="top" wrapText="1"/>
    </xf>
    <xf numFmtId="0" fontId="32" fillId="13" borderId="7" xfId="0" applyFont="1" applyFill="1" applyBorder="1" applyAlignment="1">
      <alignment horizontal="center" vertical="top" wrapText="1"/>
    </xf>
    <xf numFmtId="0" fontId="9" fillId="12" borderId="7" xfId="0" applyFont="1" applyFill="1" applyBorder="1" applyAlignment="1">
      <alignment horizontal="center" vertical="top"/>
    </xf>
    <xf numFmtId="0" fontId="9" fillId="3" borderId="2" xfId="0" applyFont="1" applyFill="1" applyBorder="1" applyAlignment="1">
      <alignment horizontal="center" vertical="top"/>
    </xf>
    <xf numFmtId="0" fontId="9" fillId="2" borderId="2" xfId="0" applyFont="1" applyFill="1" applyBorder="1" applyAlignment="1">
      <alignment horizontal="center" vertical="top"/>
    </xf>
    <xf numFmtId="0" fontId="32" fillId="13" borderId="2" xfId="0" applyFont="1" applyFill="1" applyBorder="1" applyAlignment="1">
      <alignment horizontal="center" vertical="top"/>
    </xf>
    <xf numFmtId="0" fontId="9" fillId="11" borderId="2" xfId="0" applyFont="1" applyFill="1" applyBorder="1" applyAlignment="1">
      <alignment horizontal="center" vertical="top"/>
    </xf>
    <xf numFmtId="0" fontId="23" fillId="12" borderId="2" xfId="0" applyFont="1" applyFill="1" applyBorder="1" applyAlignment="1">
      <alignment horizontal="center" vertical="top"/>
    </xf>
    <xf numFmtId="0" fontId="8" fillId="3" borderId="5" xfId="0" applyFont="1" applyFill="1" applyBorder="1" applyAlignment="1">
      <alignment horizontal="center"/>
    </xf>
    <xf numFmtId="0" fontId="9" fillId="2" borderId="5" xfId="0" applyFont="1" applyFill="1" applyBorder="1" applyAlignment="1">
      <alignment horizontal="center" vertical="top" wrapText="1"/>
    </xf>
    <xf numFmtId="0" fontId="32" fillId="13" borderId="5" xfId="0" applyFont="1" applyFill="1" applyBorder="1" applyAlignment="1">
      <alignment horizontal="center" vertical="top" wrapText="1"/>
    </xf>
    <xf numFmtId="0" fontId="9" fillId="11" borderId="5" xfId="0" applyFont="1" applyFill="1" applyBorder="1" applyAlignment="1">
      <alignment horizontal="center" vertical="top" wrapText="1"/>
    </xf>
    <xf numFmtId="0" fontId="9" fillId="12" borderId="5" xfId="0" applyFont="1" applyFill="1" applyBorder="1" applyAlignment="1">
      <alignment horizontal="center" vertical="top" wrapText="1"/>
    </xf>
    <xf numFmtId="0" fontId="8" fillId="3" borderId="2" xfId="0" applyFont="1" applyFill="1" applyBorder="1"/>
    <xf numFmtId="3" fontId="8" fillId="2" borderId="2" xfId="0" applyNumberFormat="1" applyFont="1" applyFill="1" applyBorder="1" applyAlignment="1">
      <alignment horizontal="right"/>
    </xf>
    <xf numFmtId="3" fontId="33" fillId="13" borderId="7" xfId="0" applyNumberFormat="1" applyFont="1" applyFill="1" applyBorder="1" applyAlignment="1">
      <alignment horizontal="right"/>
    </xf>
    <xf numFmtId="166" fontId="8" fillId="11" borderId="2" xfId="0" applyNumberFormat="1" applyFont="1" applyFill="1" applyBorder="1" applyAlignment="1">
      <alignment horizontal="right"/>
    </xf>
    <xf numFmtId="3" fontId="8" fillId="11" borderId="2" xfId="0" applyNumberFormat="1" applyFont="1" applyFill="1" applyBorder="1" applyAlignment="1">
      <alignment horizontal="right"/>
    </xf>
    <xf numFmtId="166" fontId="8" fillId="12" borderId="2" xfId="0" applyNumberFormat="1" applyFont="1" applyFill="1" applyBorder="1" applyAlignment="1">
      <alignment horizontal="right"/>
    </xf>
    <xf numFmtId="166" fontId="8" fillId="8" borderId="7" xfId="0" applyNumberFormat="1" applyFont="1" applyFill="1" applyBorder="1" applyAlignment="1">
      <alignment horizontal="right"/>
    </xf>
    <xf numFmtId="3" fontId="33" fillId="13" borderId="2" xfId="0" applyNumberFormat="1" applyFont="1" applyFill="1" applyBorder="1" applyAlignment="1">
      <alignment horizontal="right"/>
    </xf>
    <xf numFmtId="166" fontId="8" fillId="8" borderId="2" xfId="0" applyNumberFormat="1" applyFont="1" applyFill="1" applyBorder="1" applyAlignment="1">
      <alignment horizontal="right"/>
    </xf>
    <xf numFmtId="0" fontId="8" fillId="3" borderId="6" xfId="0" applyFont="1" applyFill="1" applyBorder="1"/>
    <xf numFmtId="3" fontId="8" fillId="2" borderId="6" xfId="0" applyNumberFormat="1" applyFont="1" applyFill="1" applyBorder="1" applyAlignment="1">
      <alignment horizontal="right"/>
    </xf>
    <xf numFmtId="3" fontId="33" fillId="13" borderId="6" xfId="0" applyNumberFormat="1" applyFont="1" applyFill="1" applyBorder="1" applyAlignment="1">
      <alignment horizontal="right"/>
    </xf>
    <xf numFmtId="166" fontId="8" fillId="11" borderId="6" xfId="0" applyNumberFormat="1" applyFont="1" applyFill="1" applyBorder="1" applyAlignment="1">
      <alignment horizontal="right"/>
    </xf>
    <xf numFmtId="3" fontId="8" fillId="11" borderId="6" xfId="0" applyNumberFormat="1" applyFont="1" applyFill="1" applyBorder="1" applyAlignment="1">
      <alignment horizontal="right"/>
    </xf>
    <xf numFmtId="166" fontId="8" fillId="12" borderId="6" xfId="0" applyNumberFormat="1" applyFont="1" applyFill="1" applyBorder="1" applyAlignment="1">
      <alignment horizontal="right"/>
    </xf>
    <xf numFmtId="166" fontId="8" fillId="8" borderId="6" xfId="0" applyNumberFormat="1" applyFont="1" applyFill="1" applyBorder="1" applyAlignment="1">
      <alignment horizontal="right"/>
    </xf>
    <xf numFmtId="0" fontId="1" fillId="3" borderId="0" xfId="0" applyFont="1" applyFill="1" applyAlignment="1">
      <alignment horizontal="center"/>
    </xf>
    <xf numFmtId="3" fontId="9" fillId="3" borderId="0" xfId="0" applyNumberFormat="1" applyFont="1" applyFill="1" applyAlignment="1">
      <alignment horizontal="center"/>
    </xf>
    <xf numFmtId="0" fontId="0" fillId="3" borderId="0" xfId="0" applyFill="1" applyAlignment="1">
      <alignment horizontal="center"/>
    </xf>
    <xf numFmtId="0" fontId="1" fillId="9" borderId="5" xfId="0" applyFont="1" applyFill="1" applyBorder="1" applyAlignment="1">
      <alignment horizontal="center" vertical="center" wrapText="1"/>
    </xf>
    <xf numFmtId="0" fontId="9" fillId="7" borderId="5" xfId="0" applyFont="1" applyFill="1" applyBorder="1" applyAlignment="1">
      <alignment horizontal="center" vertical="top" wrapText="1"/>
    </xf>
    <xf numFmtId="0" fontId="9" fillId="7" borderId="9" xfId="0" applyFont="1" applyFill="1" applyBorder="1" applyAlignment="1">
      <alignment horizontal="center" vertical="top"/>
    </xf>
    <xf numFmtId="0" fontId="9" fillId="7" borderId="4" xfId="0" applyFont="1" applyFill="1" applyBorder="1" applyAlignment="1">
      <alignment horizontal="center" vertical="top" wrapText="1"/>
    </xf>
    <xf numFmtId="9" fontId="9" fillId="7" borderId="2" xfId="0" applyNumberFormat="1" applyFont="1" applyFill="1" applyBorder="1" applyAlignment="1">
      <alignment horizontal="center"/>
    </xf>
    <xf numFmtId="0" fontId="9" fillId="7" borderId="3" xfId="0" applyFont="1" applyFill="1" applyBorder="1" applyAlignment="1">
      <alignment horizontal="center" vertical="top" wrapText="1"/>
    </xf>
    <xf numFmtId="9" fontId="9" fillId="7" borderId="13" xfId="0" applyNumberFormat="1" applyFont="1" applyFill="1" applyBorder="1" applyAlignment="1">
      <alignment horizontal="center" vertical="top"/>
    </xf>
    <xf numFmtId="0" fontId="9" fillId="7" borderId="15" xfId="0" applyFont="1" applyFill="1" applyBorder="1" applyAlignment="1">
      <alignment horizontal="center" vertical="top"/>
    </xf>
    <xf numFmtId="0" fontId="8" fillId="7" borderId="7" xfId="0" applyFont="1" applyFill="1" applyBorder="1" applyAlignment="1">
      <alignment horizontal="center"/>
    </xf>
    <xf numFmtId="0" fontId="8" fillId="9" borderId="7" xfId="0" applyFont="1" applyFill="1" applyBorder="1" applyAlignment="1">
      <alignment horizontal="center"/>
    </xf>
    <xf numFmtId="0" fontId="8" fillId="7" borderId="9" xfId="0" applyFont="1" applyFill="1" applyBorder="1" applyAlignment="1">
      <alignment horizontal="center"/>
    </xf>
    <xf numFmtId="1" fontId="8" fillId="7" borderId="0" xfId="0" applyNumberFormat="1" applyFont="1" applyFill="1" applyAlignment="1">
      <alignment horizontal="center"/>
    </xf>
    <xf numFmtId="3" fontId="8" fillId="7" borderId="7" xfId="0" applyNumberFormat="1" applyFont="1" applyFill="1" applyBorder="1" applyAlignment="1">
      <alignment horizontal="center"/>
    </xf>
    <xf numFmtId="3" fontId="8" fillId="7" borderId="0" xfId="0" applyNumberFormat="1" applyFont="1" applyFill="1"/>
    <xf numFmtId="3" fontId="8" fillId="9" borderId="7" xfId="0" applyNumberFormat="1" applyFont="1" applyFill="1" applyBorder="1"/>
    <xf numFmtId="166" fontId="8" fillId="4" borderId="2" xfId="0" applyNumberFormat="1" applyFont="1" applyFill="1" applyBorder="1" applyAlignment="1">
      <alignment horizontal="right"/>
    </xf>
    <xf numFmtId="166" fontId="8" fillId="4" borderId="4" xfId="0" applyNumberFormat="1" applyFont="1" applyFill="1" applyBorder="1" applyAlignment="1">
      <alignment horizontal="right"/>
    </xf>
    <xf numFmtId="166" fontId="8" fillId="4" borderId="4" xfId="0" applyNumberFormat="1" applyFont="1" applyFill="1" applyBorder="1"/>
    <xf numFmtId="166" fontId="8" fillId="4" borderId="7" xfId="0" applyNumberFormat="1" applyFont="1" applyFill="1" applyBorder="1"/>
    <xf numFmtId="166" fontId="8" fillId="7" borderId="4" xfId="0" applyNumberFormat="1" applyFont="1" applyFill="1" applyBorder="1"/>
    <xf numFmtId="168" fontId="8" fillId="3" borderId="0" xfId="0" applyNumberFormat="1" applyFont="1" applyFill="1"/>
    <xf numFmtId="3" fontId="8" fillId="4" borderId="4" xfId="0" applyNumberFormat="1" applyFont="1" applyFill="1" applyBorder="1"/>
    <xf numFmtId="3" fontId="8" fillId="4" borderId="17" xfId="0" applyNumberFormat="1" applyFont="1" applyFill="1" applyBorder="1"/>
    <xf numFmtId="166" fontId="8" fillId="6" borderId="7" xfId="0" applyNumberFormat="1" applyFont="1" applyFill="1" applyBorder="1"/>
    <xf numFmtId="3" fontId="8" fillId="7" borderId="2" xfId="0" applyNumberFormat="1" applyFont="1" applyFill="1" applyBorder="1" applyAlignment="1">
      <alignment horizontal="center"/>
    </xf>
    <xf numFmtId="3" fontId="8" fillId="9" borderId="2" xfId="0" applyNumberFormat="1" applyFont="1" applyFill="1" applyBorder="1"/>
    <xf numFmtId="166" fontId="8" fillId="4" borderId="2" xfId="0" applyNumberFormat="1" applyFont="1" applyFill="1" applyBorder="1"/>
    <xf numFmtId="166" fontId="8" fillId="6" borderId="2" xfId="0" applyNumberFormat="1" applyFont="1" applyFill="1" applyBorder="1"/>
    <xf numFmtId="3" fontId="8" fillId="7" borderId="4" xfId="0" applyNumberFormat="1" applyFont="1" applyFill="1" applyBorder="1"/>
    <xf numFmtId="3" fontId="8" fillId="7" borderId="6" xfId="0" applyNumberFormat="1" applyFont="1" applyFill="1" applyBorder="1" applyAlignment="1">
      <alignment horizontal="center"/>
    </xf>
    <xf numFmtId="3" fontId="8" fillId="7" borderId="13" xfId="0" applyNumberFormat="1" applyFont="1" applyFill="1" applyBorder="1"/>
    <xf numFmtId="3" fontId="8" fillId="9" borderId="6" xfId="0" applyNumberFormat="1" applyFont="1" applyFill="1" applyBorder="1"/>
    <xf numFmtId="166" fontId="8" fillId="4" borderId="6" xfId="0" applyNumberFormat="1" applyFont="1" applyFill="1" applyBorder="1" applyAlignment="1">
      <alignment horizontal="right"/>
    </xf>
    <xf numFmtId="166" fontId="8" fillId="4" borderId="6" xfId="0" applyNumberFormat="1" applyFont="1" applyFill="1" applyBorder="1"/>
    <xf numFmtId="166" fontId="8" fillId="7" borderId="6" xfId="0" applyNumberFormat="1" applyFont="1" applyFill="1" applyBorder="1"/>
    <xf numFmtId="166" fontId="8" fillId="4" borderId="13" xfId="0" applyNumberFormat="1" applyFont="1" applyFill="1" applyBorder="1"/>
    <xf numFmtId="166" fontId="8" fillId="6" borderId="6" xfId="0" applyNumberFormat="1" applyFont="1" applyFill="1" applyBorder="1"/>
    <xf numFmtId="166" fontId="9" fillId="3" borderId="0" xfId="0" applyNumberFormat="1" applyFont="1" applyFill="1" applyAlignment="1">
      <alignment horizontal="center"/>
    </xf>
    <xf numFmtId="166" fontId="9" fillId="3" borderId="0" xfId="0" applyNumberFormat="1" applyFont="1" applyFill="1"/>
    <xf numFmtId="166" fontId="35" fillId="3" borderId="0" xfId="0" applyNumberFormat="1" applyFont="1" applyFill="1"/>
    <xf numFmtId="166" fontId="23" fillId="3" borderId="0" xfId="0" applyNumberFormat="1" applyFont="1" applyFill="1"/>
    <xf numFmtId="0" fontId="10" fillId="3" borderId="0" xfId="0" applyFont="1" applyFill="1"/>
    <xf numFmtId="166" fontId="1" fillId="3" borderId="0" xfId="0" applyNumberFormat="1" applyFont="1" applyFill="1" applyAlignment="1">
      <alignment horizontal="right"/>
    </xf>
    <xf numFmtId="0" fontId="0" fillId="3" borderId="0" xfId="0" applyFill="1" applyAlignment="1">
      <alignment horizontal="right"/>
    </xf>
    <xf numFmtId="10" fontId="0" fillId="3" borderId="0" xfId="0" applyNumberFormat="1" applyFill="1" applyAlignment="1">
      <alignment horizontal="right"/>
    </xf>
    <xf numFmtId="0" fontId="6" fillId="3" borderId="0" xfId="0" applyFont="1" applyFill="1" applyAlignment="1">
      <alignment horizontal="center"/>
    </xf>
    <xf numFmtId="0" fontId="1" fillId="3" borderId="14" xfId="0" applyFont="1" applyFill="1" applyBorder="1"/>
    <xf numFmtId="0" fontId="1" fillId="7" borderId="8" xfId="0" applyFont="1" applyFill="1" applyBorder="1"/>
    <xf numFmtId="0" fontId="1" fillId="7" borderId="9" xfId="0" applyFont="1" applyFill="1" applyBorder="1"/>
    <xf numFmtId="0" fontId="9" fillId="7" borderId="15" xfId="0" applyFont="1" applyFill="1" applyBorder="1" applyAlignment="1">
      <alignment horizontal="center" vertical="top" wrapText="1"/>
    </xf>
    <xf numFmtId="0" fontId="9" fillId="7" borderId="2" xfId="0" applyFont="1" applyFill="1" applyBorder="1" applyAlignment="1">
      <alignment horizontal="center" vertical="center"/>
    </xf>
    <xf numFmtId="0" fontId="9" fillId="3" borderId="0" xfId="0" applyFont="1" applyFill="1" applyAlignment="1">
      <alignment horizontal="center" vertical="center"/>
    </xf>
    <xf numFmtId="0" fontId="9" fillId="7" borderId="2" xfId="0" applyFont="1" applyFill="1" applyBorder="1" applyAlignment="1">
      <alignment horizontal="center" vertical="center" wrapText="1"/>
    </xf>
    <xf numFmtId="0" fontId="8" fillId="7" borderId="7" xfId="0" applyFont="1" applyFill="1" applyBorder="1"/>
    <xf numFmtId="1" fontId="8" fillId="7" borderId="2" xfId="0" applyNumberFormat="1" applyFont="1" applyFill="1" applyBorder="1" applyAlignment="1">
      <alignment horizontal="center"/>
    </xf>
    <xf numFmtId="4" fontId="8" fillId="4" borderId="17" xfId="0" applyNumberFormat="1" applyFont="1" applyFill="1" applyBorder="1" applyAlignment="1">
      <alignment horizontal="center"/>
    </xf>
    <xf numFmtId="4" fontId="8" fillId="4" borderId="7" xfId="0" applyNumberFormat="1" applyFont="1" applyFill="1" applyBorder="1" applyAlignment="1">
      <alignment horizontal="center"/>
    </xf>
    <xf numFmtId="4" fontId="8" fillId="4" borderId="10" xfId="0" applyNumberFormat="1" applyFont="1" applyFill="1" applyBorder="1" applyAlignment="1">
      <alignment horizontal="center"/>
    </xf>
    <xf numFmtId="2" fontId="8" fillId="4" borderId="17" xfId="0" applyNumberFormat="1" applyFont="1" applyFill="1" applyBorder="1" applyAlignment="1">
      <alignment horizontal="center"/>
    </xf>
    <xf numFmtId="4" fontId="8" fillId="4" borderId="4" xfId="0" applyNumberFormat="1" applyFont="1" applyFill="1" applyBorder="1" applyAlignment="1">
      <alignment horizontal="center"/>
    </xf>
    <xf numFmtId="4" fontId="8" fillId="4" borderId="2" xfId="0" applyNumberFormat="1" applyFont="1" applyFill="1" applyBorder="1" applyAlignment="1">
      <alignment horizontal="center"/>
    </xf>
    <xf numFmtId="4" fontId="8" fillId="4" borderId="3" xfId="0" applyNumberFormat="1" applyFont="1" applyFill="1" applyBorder="1" applyAlignment="1">
      <alignment horizontal="center"/>
    </xf>
    <xf numFmtId="2" fontId="8" fillId="4" borderId="4" xfId="0" applyNumberFormat="1" applyFont="1" applyFill="1" applyBorder="1" applyAlignment="1">
      <alignment horizontal="center"/>
    </xf>
    <xf numFmtId="0" fontId="8" fillId="7" borderId="6" xfId="0" applyFont="1" applyFill="1" applyBorder="1"/>
    <xf numFmtId="4" fontId="8" fillId="4" borderId="13" xfId="0" applyNumberFormat="1" applyFont="1" applyFill="1" applyBorder="1" applyAlignment="1">
      <alignment horizontal="center"/>
    </xf>
    <xf numFmtId="4" fontId="8" fillId="4" borderId="6" xfId="0" applyNumberFormat="1" applyFont="1" applyFill="1" applyBorder="1" applyAlignment="1">
      <alignment horizontal="center"/>
    </xf>
    <xf numFmtId="4" fontId="8" fillId="4" borderId="15" xfId="0" applyNumberFormat="1" applyFont="1" applyFill="1" applyBorder="1" applyAlignment="1">
      <alignment horizontal="center"/>
    </xf>
    <xf numFmtId="2" fontId="8" fillId="4" borderId="13" xfId="0" applyNumberFormat="1" applyFont="1" applyFill="1" applyBorder="1" applyAlignment="1">
      <alignment horizontal="center"/>
    </xf>
    <xf numFmtId="0" fontId="8" fillId="3" borderId="0" xfId="0" applyFont="1" applyFill="1" applyAlignment="1">
      <alignment vertical="center"/>
    </xf>
    <xf numFmtId="0" fontId="9" fillId="13" borderId="0" xfId="0" applyFont="1" applyFill="1" applyAlignment="1">
      <alignment horizontal="left"/>
    </xf>
    <xf numFmtId="3" fontId="9" fillId="13" borderId="0" xfId="0" applyNumberFormat="1" applyFont="1" applyFill="1" applyAlignment="1">
      <alignment horizontal="right"/>
    </xf>
    <xf numFmtId="3" fontId="25" fillId="13" borderId="0" xfId="0" applyNumberFormat="1" applyFont="1" applyFill="1" applyAlignment="1">
      <alignment horizontal="right"/>
    </xf>
    <xf numFmtId="0" fontId="8" fillId="10" borderId="0" xfId="0" applyFont="1" applyFill="1"/>
    <xf numFmtId="3" fontId="8" fillId="10" borderId="0" xfId="0" applyNumberFormat="1" applyFont="1" applyFill="1"/>
    <xf numFmtId="3" fontId="15" fillId="10" borderId="0" xfId="0" applyNumberFormat="1" applyFont="1" applyFill="1"/>
    <xf numFmtId="0" fontId="8" fillId="11" borderId="0" xfId="0" applyFont="1" applyFill="1"/>
    <xf numFmtId="3" fontId="8" fillId="11" borderId="0" xfId="0" applyNumberFormat="1" applyFont="1" applyFill="1"/>
    <xf numFmtId="3" fontId="15" fillId="11" borderId="0" xfId="0" applyNumberFormat="1" applyFont="1" applyFill="1"/>
    <xf numFmtId="3" fontId="9" fillId="16" borderId="0" xfId="0" applyNumberFormat="1" applyFont="1" applyFill="1"/>
    <xf numFmtId="3" fontId="25" fillId="16" borderId="0" xfId="0" applyNumberFormat="1" applyFont="1" applyFill="1"/>
    <xf numFmtId="1" fontId="9" fillId="3" borderId="0" xfId="0" applyNumberFormat="1" applyFont="1" applyFill="1"/>
    <xf numFmtId="0" fontId="8" fillId="3" borderId="4" xfId="0" applyFont="1" applyFill="1" applyBorder="1"/>
    <xf numFmtId="0" fontId="9" fillId="3" borderId="3" xfId="0" applyFont="1" applyFill="1" applyBorder="1"/>
    <xf numFmtId="3" fontId="8" fillId="3" borderId="0" xfId="0" applyNumberFormat="1" applyFont="1" applyFill="1"/>
    <xf numFmtId="9" fontId="9" fillId="3" borderId="0" xfId="0" applyNumberFormat="1" applyFont="1" applyFill="1"/>
    <xf numFmtId="9" fontId="8" fillId="3" borderId="0" xfId="0" applyNumberFormat="1" applyFont="1" applyFill="1"/>
    <xf numFmtId="9" fontId="8" fillId="3" borderId="0" xfId="0" applyNumberFormat="1" applyFont="1" applyFill="1" applyAlignment="1">
      <alignment horizontal="right"/>
    </xf>
    <xf numFmtId="3" fontId="26" fillId="3" borderId="0" xfId="0" applyNumberFormat="1" applyFont="1" applyFill="1"/>
    <xf numFmtId="0" fontId="26" fillId="3" borderId="0" xfId="0" applyFont="1" applyFill="1"/>
    <xf numFmtId="0" fontId="8" fillId="3" borderId="0" xfId="0" applyFont="1" applyFill="1" applyAlignment="1">
      <alignment horizontal="left"/>
    </xf>
    <xf numFmtId="0" fontId="22" fillId="14" borderId="7" xfId="0" applyFont="1" applyFill="1" applyBorder="1" applyAlignment="1">
      <alignment horizontal="center" vertical="top"/>
    </xf>
    <xf numFmtId="0" fontId="22" fillId="10" borderId="7" xfId="0" applyFont="1" applyFill="1" applyBorder="1" applyAlignment="1">
      <alignment horizontal="center" wrapText="1"/>
    </xf>
    <xf numFmtId="1" fontId="22" fillId="10" borderId="7" xfId="0" applyNumberFormat="1" applyFont="1" applyFill="1" applyBorder="1" applyAlignment="1">
      <alignment horizontal="center" wrapText="1"/>
    </xf>
    <xf numFmtId="1" fontId="22" fillId="13" borderId="7" xfId="0" applyNumberFormat="1" applyFont="1" applyFill="1" applyBorder="1" applyAlignment="1">
      <alignment horizontal="center" wrapText="1"/>
    </xf>
    <xf numFmtId="1" fontId="22" fillId="11" borderId="7" xfId="0" applyNumberFormat="1" applyFont="1" applyFill="1" applyBorder="1" applyAlignment="1">
      <alignment horizontal="center" wrapText="1"/>
    </xf>
    <xf numFmtId="1" fontId="22" fillId="11" borderId="7" xfId="0" applyNumberFormat="1" applyFont="1" applyFill="1" applyBorder="1" applyAlignment="1">
      <alignment horizontal="center"/>
    </xf>
    <xf numFmtId="1" fontId="22" fillId="12" borderId="7" xfId="0" applyNumberFormat="1" applyFont="1" applyFill="1" applyBorder="1" applyAlignment="1">
      <alignment horizontal="center" wrapText="1"/>
    </xf>
    <xf numFmtId="1" fontId="22" fillId="15" borderId="7" xfId="0" applyNumberFormat="1" applyFont="1" applyFill="1" applyBorder="1" applyAlignment="1">
      <alignment horizontal="center" wrapText="1"/>
    </xf>
    <xf numFmtId="0" fontId="22" fillId="14" borderId="6" xfId="0" applyFont="1" applyFill="1" applyBorder="1" applyAlignment="1">
      <alignment horizontal="center" vertical="top"/>
    </xf>
    <xf numFmtId="0" fontId="22" fillId="10" borderId="6" xfId="0" applyFont="1" applyFill="1" applyBorder="1" applyAlignment="1">
      <alignment horizontal="center" wrapText="1"/>
    </xf>
    <xf numFmtId="1" fontId="22" fillId="10" borderId="6" xfId="0" applyNumberFormat="1" applyFont="1" applyFill="1" applyBorder="1" applyAlignment="1">
      <alignment horizontal="center" wrapText="1"/>
    </xf>
    <xf numFmtId="1" fontId="22" fillId="13" borderId="6" xfId="0" applyNumberFormat="1" applyFont="1" applyFill="1" applyBorder="1" applyAlignment="1">
      <alignment horizontal="center" wrapText="1"/>
    </xf>
    <xf numFmtId="1" fontId="22" fillId="11" borderId="6" xfId="0" applyNumberFormat="1" applyFont="1" applyFill="1" applyBorder="1" applyAlignment="1">
      <alignment horizontal="center" wrapText="1"/>
    </xf>
    <xf numFmtId="1" fontId="22" fillId="11" borderId="6" xfId="0" applyNumberFormat="1" applyFont="1" applyFill="1" applyBorder="1" applyAlignment="1">
      <alignment horizontal="center"/>
    </xf>
    <xf numFmtId="1" fontId="37" fillId="12" borderId="13" xfId="0" applyNumberFormat="1" applyFont="1" applyFill="1" applyBorder="1" applyAlignment="1">
      <alignment horizontal="center" wrapText="1"/>
    </xf>
    <xf numFmtId="1" fontId="22" fillId="15" borderId="6" xfId="0" applyNumberFormat="1" applyFont="1" applyFill="1" applyBorder="1" applyAlignment="1">
      <alignment horizontal="center" wrapText="1"/>
    </xf>
    <xf numFmtId="3" fontId="20" fillId="14" borderId="2" xfId="0" applyNumberFormat="1" applyFont="1" applyFill="1" applyBorder="1"/>
    <xf numFmtId="3" fontId="20" fillId="10" borderId="2" xfId="0" applyNumberFormat="1" applyFont="1" applyFill="1" applyBorder="1"/>
    <xf numFmtId="3" fontId="20" fillId="13" borderId="2" xfId="0" applyNumberFormat="1" applyFont="1" applyFill="1" applyBorder="1"/>
    <xf numFmtId="3" fontId="20" fillId="11" borderId="2" xfId="0" applyNumberFormat="1" applyFont="1" applyFill="1" applyBorder="1"/>
    <xf numFmtId="3" fontId="20" fillId="12" borderId="4" xfId="0" applyNumberFormat="1" applyFont="1" applyFill="1" applyBorder="1"/>
    <xf numFmtId="3" fontId="20" fillId="15" borderId="2" xfId="0" applyNumberFormat="1" applyFont="1" applyFill="1" applyBorder="1"/>
    <xf numFmtId="3" fontId="20" fillId="14" borderId="6" xfId="0" applyNumberFormat="1" applyFont="1" applyFill="1" applyBorder="1"/>
    <xf numFmtId="3" fontId="20" fillId="10" borderId="6" xfId="0" applyNumberFormat="1" applyFont="1" applyFill="1" applyBorder="1"/>
    <xf numFmtId="3" fontId="20" fillId="13" borderId="6" xfId="0" applyNumberFormat="1" applyFont="1" applyFill="1" applyBorder="1"/>
    <xf numFmtId="3" fontId="20" fillId="11" borderId="6" xfId="0" applyNumberFormat="1" applyFont="1" applyFill="1" applyBorder="1"/>
    <xf numFmtId="3" fontId="20" fillId="11" borderId="13" xfId="0" applyNumberFormat="1" applyFont="1" applyFill="1" applyBorder="1"/>
    <xf numFmtId="3" fontId="20" fillId="12" borderId="6" xfId="0" applyNumberFormat="1" applyFont="1" applyFill="1" applyBorder="1"/>
    <xf numFmtId="3" fontId="20" fillId="15" borderId="15" xfId="0" applyNumberFormat="1" applyFont="1" applyFill="1" applyBorder="1"/>
    <xf numFmtId="1" fontId="8" fillId="3" borderId="0" xfId="0" applyNumberFormat="1" applyFont="1" applyFill="1"/>
    <xf numFmtId="3" fontId="22" fillId="3" borderId="0" xfId="0" applyNumberFormat="1" applyFont="1" applyFill="1"/>
    <xf numFmtId="0" fontId="23" fillId="7" borderId="15" xfId="0" applyFont="1" applyFill="1" applyBorder="1" applyAlignment="1">
      <alignment horizontal="center" vertical="top" wrapText="1"/>
    </xf>
    <xf numFmtId="0" fontId="1" fillId="7" borderId="15" xfId="0" applyFont="1" applyFill="1" applyBorder="1" applyAlignment="1">
      <alignment horizontal="center" vertical="center"/>
    </xf>
    <xf numFmtId="0" fontId="11" fillId="3" borderId="0" xfId="0" applyFont="1" applyFill="1" applyAlignment="1">
      <alignment horizontal="left" vertical="top" wrapText="1"/>
    </xf>
    <xf numFmtId="0" fontId="9" fillId="0" borderId="0" xfId="0" applyFont="1" applyAlignment="1" applyProtection="1">
      <alignment horizontal="center" vertical="top"/>
      <protection hidden="1"/>
    </xf>
    <xf numFmtId="0" fontId="9" fillId="9" borderId="7" xfId="0" applyFont="1" applyFill="1" applyBorder="1" applyAlignment="1">
      <alignment horizontal="center" vertical="top" wrapText="1"/>
    </xf>
    <xf numFmtId="0" fontId="9" fillId="9" borderId="7" xfId="0" applyFont="1" applyFill="1" applyBorder="1" applyAlignment="1">
      <alignment horizontal="center" vertical="top"/>
    </xf>
    <xf numFmtId="0" fontId="9" fillId="9" borderId="2" xfId="0" applyFont="1" applyFill="1" applyBorder="1" applyAlignment="1">
      <alignment horizontal="center" vertical="top"/>
    </xf>
    <xf numFmtId="0" fontId="9" fillId="7" borderId="7" xfId="0" applyFont="1" applyFill="1" applyBorder="1" applyAlignment="1">
      <alignment horizontal="center" vertical="top" wrapText="1"/>
    </xf>
    <xf numFmtId="0" fontId="9" fillId="7" borderId="6" xfId="0" applyFont="1" applyFill="1" applyBorder="1" applyAlignment="1">
      <alignment horizontal="center" vertical="top" wrapText="1"/>
    </xf>
    <xf numFmtId="0" fontId="0" fillId="3" borderId="0" xfId="0" applyFill="1" applyAlignment="1">
      <alignment horizontal="left"/>
    </xf>
    <xf numFmtId="0" fontId="1" fillId="3" borderId="0" xfId="0" applyFont="1" applyFill="1" applyAlignment="1">
      <alignment horizontal="center" vertical="center"/>
    </xf>
    <xf numFmtId="0" fontId="9" fillId="11" borderId="7" xfId="0" applyFont="1" applyFill="1" applyBorder="1" applyAlignment="1">
      <alignment horizontal="center" vertical="top" wrapText="1"/>
    </xf>
    <xf numFmtId="0" fontId="9" fillId="8" borderId="10" xfId="0" applyFont="1" applyFill="1" applyBorder="1" applyAlignment="1">
      <alignment horizontal="center" vertical="top"/>
    </xf>
    <xf numFmtId="0" fontId="9" fillId="8" borderId="3" xfId="0" applyFont="1" applyFill="1" applyBorder="1" applyAlignment="1">
      <alignment horizontal="center" vertical="top"/>
    </xf>
    <xf numFmtId="0" fontId="1" fillId="7" borderId="5" xfId="0" applyFont="1" applyFill="1" applyBorder="1" applyAlignment="1">
      <alignment horizontal="center" vertical="center"/>
    </xf>
    <xf numFmtId="0" fontId="1" fillId="7" borderId="9" xfId="0" applyFont="1" applyFill="1" applyBorder="1" applyAlignment="1">
      <alignment horizontal="center" vertical="center"/>
    </xf>
    <xf numFmtId="0" fontId="9" fillId="8" borderId="7" xfId="0" applyFont="1" applyFill="1" applyBorder="1" applyAlignment="1">
      <alignment horizontal="center" vertical="top"/>
    </xf>
    <xf numFmtId="0" fontId="9" fillId="8" borderId="2" xfId="0" applyFont="1" applyFill="1" applyBorder="1" applyAlignment="1">
      <alignment horizontal="center" vertical="top"/>
    </xf>
    <xf numFmtId="0" fontId="9" fillId="8" borderId="6" xfId="0" applyFont="1" applyFill="1" applyBorder="1" applyAlignment="1">
      <alignment horizontal="center" vertical="top"/>
    </xf>
    <xf numFmtId="0" fontId="2" fillId="0" borderId="0" xfId="0" applyFont="1" applyAlignment="1">
      <alignment vertical="center"/>
    </xf>
    <xf numFmtId="0" fontId="5" fillId="8" borderId="0" xfId="0" applyFont="1" applyFill="1"/>
    <xf numFmtId="0" fontId="5" fillId="0" borderId="0" xfId="0" applyFont="1"/>
    <xf numFmtId="0" fontId="11" fillId="3" borderId="0" xfId="0" applyFont="1" applyFill="1"/>
    <xf numFmtId="168" fontId="0" fillId="3" borderId="0" xfId="0" applyNumberFormat="1" applyFill="1"/>
    <xf numFmtId="0" fontId="0" fillId="3" borderId="0" xfId="0" quotePrefix="1" applyFill="1" applyAlignment="1">
      <alignment horizontal="right"/>
    </xf>
    <xf numFmtId="0" fontId="27" fillId="3" borderId="0" xfId="1" applyFill="1" applyAlignment="1" applyProtection="1">
      <alignment horizontal="left"/>
    </xf>
    <xf numFmtId="0" fontId="1" fillId="3" borderId="0" xfId="0" applyFont="1" applyFill="1" applyAlignment="1">
      <alignment horizontal="left" vertical="center"/>
    </xf>
    <xf numFmtId="0" fontId="1" fillId="7" borderId="5" xfId="0" applyFont="1" applyFill="1" applyBorder="1" applyAlignment="1">
      <alignment horizontal="left" vertical="center"/>
    </xf>
    <xf numFmtId="165" fontId="0" fillId="3" borderId="0" xfId="0" applyNumberFormat="1" applyFill="1"/>
    <xf numFmtId="0" fontId="1" fillId="7" borderId="6" xfId="0" applyFont="1" applyFill="1" applyBorder="1"/>
    <xf numFmtId="165" fontId="1" fillId="11" borderId="6" xfId="0" applyNumberFormat="1" applyFont="1" applyFill="1" applyBorder="1"/>
    <xf numFmtId="165" fontId="1" fillId="3" borderId="0" xfId="0" applyNumberFormat="1" applyFont="1" applyFill="1"/>
    <xf numFmtId="0" fontId="1" fillId="0" borderId="0" xfId="0" applyFont="1"/>
    <xf numFmtId="4" fontId="0" fillId="3" borderId="0" xfId="0" applyNumberFormat="1" applyFill="1"/>
    <xf numFmtId="1" fontId="0" fillId="3" borderId="0" xfId="0" applyNumberFormat="1" applyFill="1"/>
    <xf numFmtId="165" fontId="0" fillId="0" borderId="0" xfId="0" applyNumberFormat="1"/>
    <xf numFmtId="0" fontId="1" fillId="0" borderId="0" xfId="0" applyFont="1" applyAlignment="1">
      <alignment horizontal="center"/>
    </xf>
    <xf numFmtId="4" fontId="1" fillId="7" borderId="6" xfId="0" applyNumberFormat="1" applyFont="1" applyFill="1" applyBorder="1"/>
    <xf numFmtId="0" fontId="12" fillId="3" borderId="0" xfId="0" applyFont="1" applyFill="1" applyAlignment="1">
      <alignment vertical="top" wrapText="1"/>
    </xf>
    <xf numFmtId="0" fontId="11" fillId="3" borderId="0" xfId="0" applyFont="1" applyFill="1" applyAlignment="1">
      <alignment vertical="top" wrapText="1"/>
    </xf>
    <xf numFmtId="0" fontId="12" fillId="3" borderId="0" xfId="0" applyFont="1" applyFill="1" applyAlignment="1">
      <alignment horizontal="right"/>
    </xf>
    <xf numFmtId="0" fontId="11" fillId="3" borderId="0" xfId="0" applyFont="1" applyFill="1" applyAlignment="1">
      <alignment horizontal="center"/>
    </xf>
    <xf numFmtId="166" fontId="0" fillId="0" borderId="0" xfId="0" applyNumberFormat="1"/>
    <xf numFmtId="0" fontId="12" fillId="3" borderId="0" xfId="0" applyFont="1" applyFill="1" applyAlignment="1">
      <alignment horizontal="left"/>
    </xf>
    <xf numFmtId="0" fontId="11" fillId="3" borderId="0" xfId="0" applyFont="1" applyFill="1" applyAlignment="1">
      <alignment horizontal="left"/>
    </xf>
    <xf numFmtId="9" fontId="11" fillId="3" borderId="0" xfId="0" applyNumberFormat="1" applyFont="1" applyFill="1" applyAlignment="1">
      <alignment horizontal="right"/>
    </xf>
    <xf numFmtId="0" fontId="0" fillId="3" borderId="0" xfId="0" applyFill="1" applyAlignment="1">
      <alignment horizontal="left" indent="1"/>
    </xf>
    <xf numFmtId="164" fontId="11" fillId="3" borderId="0" xfId="0" applyNumberFormat="1" applyFont="1" applyFill="1" applyAlignment="1">
      <alignment horizontal="right"/>
    </xf>
    <xf numFmtId="169" fontId="11" fillId="3" borderId="0" xfId="0" applyNumberFormat="1" applyFont="1" applyFill="1" applyAlignment="1">
      <alignment horizontal="right"/>
    </xf>
    <xf numFmtId="1" fontId="11" fillId="3" borderId="0" xfId="0" applyNumberFormat="1" applyFont="1" applyFill="1" applyAlignment="1">
      <alignment horizontal="right"/>
    </xf>
    <xf numFmtId="0" fontId="14" fillId="3" borderId="0" xfId="0" applyFont="1" applyFill="1" applyAlignment="1">
      <alignment horizontal="right"/>
    </xf>
    <xf numFmtId="0" fontId="12" fillId="3" borderId="3" xfId="0" applyFont="1" applyFill="1" applyBorder="1"/>
    <xf numFmtId="0" fontId="12" fillId="3" borderId="5" xfId="0" applyFont="1" applyFill="1" applyBorder="1" applyAlignment="1">
      <alignment horizontal="center" vertical="top" wrapText="1"/>
    </xf>
    <xf numFmtId="0" fontId="11" fillId="0" borderId="0" xfId="0" applyFont="1"/>
    <xf numFmtId="0" fontId="11" fillId="3" borderId="0" xfId="0" applyFont="1" applyFill="1" applyAlignment="1">
      <alignment vertical="top"/>
    </xf>
    <xf numFmtId="0" fontId="11" fillId="3" borderId="2" xfId="0" applyFont="1" applyFill="1" applyBorder="1" applyAlignment="1">
      <alignment horizontal="center" vertical="top" wrapText="1"/>
    </xf>
    <xf numFmtId="0" fontId="11" fillId="3" borderId="0" xfId="0" applyFont="1" applyFill="1" applyAlignment="1">
      <alignment horizontal="center" vertical="top" wrapText="1"/>
    </xf>
    <xf numFmtId="1" fontId="11" fillId="3" borderId="17" xfId="0" applyNumberFormat="1" applyFont="1" applyFill="1" applyBorder="1" applyAlignment="1">
      <alignment horizontal="center"/>
    </xf>
    <xf numFmtId="3" fontId="11" fillId="3" borderId="0" xfId="0" applyNumberFormat="1" applyFont="1" applyFill="1" applyAlignment="1">
      <alignment horizontal="right"/>
    </xf>
    <xf numFmtId="1" fontId="11" fillId="3" borderId="4" xfId="0" applyNumberFormat="1" applyFont="1" applyFill="1" applyBorder="1" applyAlignment="1">
      <alignment horizontal="center"/>
    </xf>
    <xf numFmtId="1" fontId="11" fillId="3" borderId="13" xfId="0" applyNumberFormat="1" applyFont="1" applyFill="1" applyBorder="1" applyAlignment="1">
      <alignment horizontal="center"/>
    </xf>
    <xf numFmtId="0" fontId="0" fillId="0" borderId="0" xfId="0" quotePrefix="1" applyAlignment="1">
      <alignment wrapText="1"/>
    </xf>
    <xf numFmtId="0" fontId="0" fillId="0" borderId="0" xfId="0" applyAlignment="1">
      <alignment vertical="center"/>
    </xf>
    <xf numFmtId="0" fontId="0" fillId="0" borderId="0" xfId="0" applyAlignment="1">
      <alignment vertical="top"/>
    </xf>
    <xf numFmtId="0" fontId="1" fillId="0" borderId="0" xfId="0" applyFont="1" applyAlignment="1">
      <alignment horizontal="center" vertical="center"/>
    </xf>
    <xf numFmtId="0" fontId="9" fillId="0" borderId="0" xfId="0" applyFont="1" applyAlignment="1">
      <alignment horizontal="center" vertical="top"/>
    </xf>
    <xf numFmtId="0" fontId="8" fillId="0" borderId="0" xfId="0" applyFont="1" applyAlignment="1">
      <alignment horizontal="center"/>
    </xf>
    <xf numFmtId="166" fontId="8" fillId="0" borderId="0" xfId="0" applyNumberFormat="1" applyFont="1"/>
    <xf numFmtId="168" fontId="8" fillId="0" borderId="0" xfId="0" applyNumberFormat="1" applyFont="1"/>
    <xf numFmtId="0" fontId="8" fillId="0" borderId="0" xfId="0" applyFont="1"/>
    <xf numFmtId="166" fontId="3" fillId="0" borderId="0" xfId="0" applyNumberFormat="1" applyFont="1"/>
    <xf numFmtId="166" fontId="4" fillId="0" borderId="0" xfId="0" applyNumberFormat="1" applyFont="1"/>
    <xf numFmtId="0" fontId="8" fillId="0" borderId="0" xfId="0" applyFont="1" applyAlignment="1">
      <alignment horizontal="right"/>
    </xf>
    <xf numFmtId="3" fontId="1" fillId="0" borderId="0" xfId="0" applyNumberFormat="1" applyFont="1" applyAlignment="1">
      <alignment horizontal="right"/>
    </xf>
    <xf numFmtId="164" fontId="0" fillId="3" borderId="0" xfId="0" applyNumberFormat="1" applyFill="1" applyAlignment="1">
      <alignment horizontal="right"/>
    </xf>
    <xf numFmtId="0" fontId="0" fillId="0" borderId="0" xfId="0" quotePrefix="1"/>
    <xf numFmtId="0" fontId="11" fillId="3" borderId="0" xfId="0" applyFont="1" applyFill="1" applyAlignment="1">
      <alignment horizontal="right"/>
    </xf>
    <xf numFmtId="0" fontId="8" fillId="3" borderId="0" xfId="0" applyFont="1" applyFill="1" applyAlignment="1">
      <alignment horizontal="left" vertical="top"/>
    </xf>
    <xf numFmtId="164" fontId="11" fillId="3" borderId="0" xfId="0" applyNumberFormat="1" applyFont="1" applyFill="1" applyAlignment="1">
      <alignment horizontal="left"/>
    </xf>
    <xf numFmtId="164" fontId="0" fillId="0" borderId="0" xfId="0" applyNumberFormat="1"/>
    <xf numFmtId="10" fontId="11" fillId="3" borderId="0" xfId="0" applyNumberFormat="1" applyFont="1" applyFill="1" applyAlignment="1">
      <alignment horizontal="right"/>
    </xf>
    <xf numFmtId="164" fontId="13" fillId="3" borderId="0" xfId="0" applyNumberFormat="1" applyFont="1" applyFill="1" applyAlignment="1">
      <alignment horizontal="left"/>
    </xf>
    <xf numFmtId="0" fontId="10" fillId="0" borderId="0" xfId="0" quotePrefix="1" applyFont="1"/>
    <xf numFmtId="164" fontId="14" fillId="3" borderId="0" xfId="0" applyNumberFormat="1" applyFont="1" applyFill="1" applyAlignment="1">
      <alignment horizontal="left"/>
    </xf>
    <xf numFmtId="2" fontId="0" fillId="3" borderId="0" xfId="0" applyNumberFormat="1" applyFill="1" applyAlignment="1">
      <alignment horizontal="right"/>
    </xf>
    <xf numFmtId="0" fontId="1" fillId="3" borderId="0" xfId="0" applyFont="1" applyFill="1" applyAlignment="1">
      <alignment horizontal="left"/>
    </xf>
    <xf numFmtId="0" fontId="12" fillId="3" borderId="0" xfId="0" applyFont="1" applyFill="1" applyAlignment="1">
      <alignment horizontal="center"/>
    </xf>
    <xf numFmtId="3" fontId="11" fillId="17" borderId="0" xfId="0" applyNumberFormat="1" applyFont="1" applyFill="1" applyAlignment="1">
      <alignment horizontal="right"/>
    </xf>
    <xf numFmtId="0" fontId="12" fillId="3" borderId="17" xfId="0" applyFont="1" applyFill="1" applyBorder="1" applyAlignment="1">
      <alignment horizontal="center" vertical="top" wrapText="1"/>
    </xf>
    <xf numFmtId="0" fontId="12" fillId="3" borderId="7" xfId="0" applyFont="1" applyFill="1" applyBorder="1" applyAlignment="1">
      <alignment horizontal="center" vertical="top" wrapText="1"/>
    </xf>
    <xf numFmtId="0" fontId="11" fillId="3" borderId="20" xfId="0" applyFont="1" applyFill="1" applyBorder="1" applyAlignment="1">
      <alignment horizontal="center" vertical="top" wrapText="1"/>
    </xf>
    <xf numFmtId="0" fontId="11" fillId="3" borderId="6" xfId="0" applyFont="1" applyFill="1" applyBorder="1" applyAlignment="1">
      <alignment horizontal="center" vertical="top" wrapText="1"/>
    </xf>
    <xf numFmtId="1" fontId="11" fillId="3" borderId="19" xfId="0" applyNumberFormat="1" applyFont="1" applyFill="1" applyBorder="1" applyAlignment="1">
      <alignment horizontal="center"/>
    </xf>
    <xf numFmtId="3" fontId="11" fillId="3" borderId="2" xfId="0" applyNumberFormat="1" applyFont="1" applyFill="1" applyBorder="1" applyAlignment="1">
      <alignment horizontal="right"/>
    </xf>
    <xf numFmtId="1" fontId="11" fillId="3" borderId="11" xfId="0" applyNumberFormat="1" applyFont="1" applyFill="1" applyBorder="1" applyAlignment="1">
      <alignment horizontal="center"/>
    </xf>
    <xf numFmtId="1" fontId="11" fillId="3" borderId="12" xfId="0" applyNumberFormat="1" applyFont="1" applyFill="1" applyBorder="1" applyAlignment="1">
      <alignment horizontal="center"/>
    </xf>
    <xf numFmtId="3" fontId="11" fillId="3" borderId="6" xfId="0" applyNumberFormat="1" applyFont="1" applyFill="1" applyBorder="1" applyAlignment="1">
      <alignment horizontal="right"/>
    </xf>
    <xf numFmtId="0" fontId="0" fillId="0" borderId="0" xfId="0" applyAlignment="1">
      <alignment horizontal="right"/>
    </xf>
    <xf numFmtId="167" fontId="0" fillId="3" borderId="0" xfId="0" applyNumberFormat="1" applyFill="1" applyAlignment="1">
      <alignment horizontal="right"/>
    </xf>
    <xf numFmtId="42" fontId="1" fillId="3" borderId="0" xfId="0" applyNumberFormat="1" applyFont="1" applyFill="1" applyAlignment="1">
      <alignment horizontal="right"/>
    </xf>
    <xf numFmtId="10" fontId="1" fillId="3" borderId="0" xfId="0" applyNumberFormat="1" applyFont="1" applyFill="1" applyAlignment="1">
      <alignment horizontal="right"/>
    </xf>
    <xf numFmtId="0" fontId="0" fillId="0" borderId="0" xfId="0" applyAlignment="1">
      <alignment horizontal="center"/>
    </xf>
    <xf numFmtId="0" fontId="12" fillId="0" borderId="0" xfId="0" applyFont="1"/>
    <xf numFmtId="3" fontId="1" fillId="0" borderId="0" xfId="0" applyNumberFormat="1" applyFont="1"/>
    <xf numFmtId="10" fontId="1" fillId="0" borderId="0" xfId="0" applyNumberFormat="1" applyFont="1"/>
    <xf numFmtId="10" fontId="0" fillId="0" borderId="0" xfId="0" applyNumberFormat="1"/>
    <xf numFmtId="1" fontId="12" fillId="0" borderId="0" xfId="0" applyNumberFormat="1" applyFont="1"/>
    <xf numFmtId="3" fontId="11" fillId="0" borderId="0" xfId="0" applyNumberFormat="1" applyFont="1"/>
    <xf numFmtId="1" fontId="19" fillId="0" borderId="0" xfId="0" applyNumberFormat="1" applyFont="1" applyAlignment="1">
      <alignment horizontal="center"/>
    </xf>
    <xf numFmtId="1" fontId="12" fillId="0" borderId="0" xfId="0" applyNumberFormat="1" applyFont="1" applyAlignment="1">
      <alignment horizontal="right"/>
    </xf>
    <xf numFmtId="3" fontId="19" fillId="0" borderId="0" xfId="0" applyNumberFormat="1" applyFont="1"/>
    <xf numFmtId="3" fontId="21" fillId="0" borderId="0" xfId="0" applyNumberFormat="1" applyFont="1"/>
    <xf numFmtId="3" fontId="8" fillId="0" borderId="0" xfId="0" applyNumberFormat="1" applyFont="1"/>
    <xf numFmtId="4" fontId="8" fillId="4" borderId="18" xfId="0" applyNumberFormat="1" applyFont="1" applyFill="1" applyBorder="1" applyAlignment="1">
      <alignment horizontal="center"/>
    </xf>
    <xf numFmtId="4" fontId="8" fillId="4" borderId="0" xfId="0" applyNumberFormat="1" applyFont="1" applyFill="1" applyAlignment="1">
      <alignment horizontal="center"/>
    </xf>
    <xf numFmtId="4" fontId="8" fillId="4" borderId="14" xfId="0" applyNumberFormat="1" applyFont="1" applyFill="1" applyBorder="1" applyAlignment="1">
      <alignment horizontal="center"/>
    </xf>
    <xf numFmtId="0" fontId="0" fillId="3" borderId="14" xfId="0" applyFill="1" applyBorder="1"/>
    <xf numFmtId="0" fontId="22" fillId="3" borderId="7" xfId="0" applyFont="1" applyFill="1" applyBorder="1"/>
    <xf numFmtId="0" fontId="22" fillId="3" borderId="6" xfId="0" applyFont="1" applyFill="1" applyBorder="1"/>
    <xf numFmtId="1" fontId="20" fillId="3" borderId="2" xfId="0" applyNumberFormat="1" applyFont="1" applyFill="1" applyBorder="1"/>
    <xf numFmtId="1" fontId="20" fillId="3" borderId="6" xfId="0" applyNumberFormat="1" applyFont="1" applyFill="1" applyBorder="1"/>
    <xf numFmtId="0" fontId="8" fillId="3" borderId="14" xfId="0" applyFont="1" applyFill="1" applyBorder="1"/>
    <xf numFmtId="0" fontId="85" fillId="0" borderId="0" xfId="0" applyFont="1" applyAlignment="1">
      <alignment vertical="center"/>
    </xf>
    <xf numFmtId="0" fontId="4" fillId="0" borderId="0" xfId="0" applyFont="1" applyAlignment="1">
      <alignment vertical="center"/>
    </xf>
    <xf numFmtId="0" fontId="87" fillId="0" borderId="0" xfId="0" applyFont="1"/>
    <xf numFmtId="49" fontId="87" fillId="0" borderId="0" xfId="0" applyNumberFormat="1" applyFont="1" applyAlignment="1" applyProtection="1">
      <alignment vertical="center"/>
      <protection hidden="1"/>
    </xf>
    <xf numFmtId="1" fontId="8" fillId="7" borderId="6" xfId="0" applyNumberFormat="1" applyFont="1" applyFill="1" applyBorder="1" applyAlignment="1">
      <alignment horizontal="center"/>
    </xf>
    <xf numFmtId="0" fontId="83" fillId="3" borderId="0" xfId="0" applyFont="1" applyFill="1"/>
    <xf numFmtId="14" fontId="0" fillId="3" borderId="0" xfId="0" applyNumberFormat="1" applyFill="1"/>
    <xf numFmtId="14" fontId="0" fillId="3" borderId="0" xfId="0" applyNumberFormat="1" applyFill="1" applyAlignment="1">
      <alignment horizontal="left"/>
    </xf>
    <xf numFmtId="0" fontId="11" fillId="3" borderId="0" xfId="0" quotePrefix="1" applyFont="1" applyFill="1"/>
    <xf numFmtId="0" fontId="1" fillId="66" borderId="6" xfId="0" applyFont="1" applyFill="1" applyBorder="1" applyAlignment="1">
      <alignment vertical="center"/>
    </xf>
    <xf numFmtId="0" fontId="1" fillId="66" borderId="2" xfId="0" applyFont="1" applyFill="1" applyBorder="1" applyAlignment="1">
      <alignment horizontal="center"/>
    </xf>
    <xf numFmtId="165" fontId="0" fillId="66" borderId="5" xfId="0" applyNumberFormat="1" applyFill="1" applyBorder="1"/>
    <xf numFmtId="165" fontId="1" fillId="66" borderId="5" xfId="0" applyNumberFormat="1" applyFont="1" applyFill="1" applyBorder="1"/>
    <xf numFmtId="0" fontId="1" fillId="7" borderId="2" xfId="0" applyFont="1" applyFill="1" applyBorder="1" applyAlignment="1">
      <alignment horizontal="center" vertical="center"/>
    </xf>
    <xf numFmtId="0" fontId="1" fillId="7" borderId="0" xfId="0" applyFont="1" applyFill="1" applyAlignment="1">
      <alignment horizontal="center" vertical="center"/>
    </xf>
    <xf numFmtId="0" fontId="0" fillId="65" borderId="1" xfId="0" applyFill="1" applyBorder="1" applyProtection="1">
      <protection locked="0"/>
    </xf>
    <xf numFmtId="165" fontId="0" fillId="11" borderId="9" xfId="0" applyNumberFormat="1" applyFill="1" applyBorder="1"/>
    <xf numFmtId="165" fontId="0" fillId="65" borderId="1" xfId="0" applyNumberFormat="1" applyFill="1" applyBorder="1" applyProtection="1">
      <protection locked="0"/>
    </xf>
    <xf numFmtId="0" fontId="1" fillId="7" borderId="4" xfId="0" applyFont="1" applyFill="1" applyBorder="1" applyAlignment="1">
      <alignment horizontal="center" vertical="center"/>
    </xf>
    <xf numFmtId="4" fontId="0" fillId="65" borderId="1" xfId="0" applyNumberFormat="1" applyFill="1" applyBorder="1" applyProtection="1">
      <protection locked="0"/>
    </xf>
    <xf numFmtId="165" fontId="0" fillId="7" borderId="14" xfId="0" applyNumberFormat="1" applyFill="1" applyBorder="1" applyAlignment="1">
      <alignment horizontal="right" vertical="center"/>
    </xf>
    <xf numFmtId="165" fontId="0" fillId="7" borderId="15" xfId="0" applyNumberFormat="1" applyFill="1" applyBorder="1"/>
    <xf numFmtId="165" fontId="0" fillId="7" borderId="9" xfId="0" applyNumberFormat="1" applyFill="1" applyBorder="1"/>
    <xf numFmtId="2" fontId="0" fillId="65" borderId="1" xfId="0" applyNumberFormat="1" applyFill="1" applyBorder="1" applyProtection="1">
      <protection locked="0"/>
    </xf>
    <xf numFmtId="0" fontId="1" fillId="66" borderId="5" xfId="0" applyFont="1" applyFill="1" applyBorder="1" applyAlignment="1">
      <alignment horizontal="center" vertical="center"/>
    </xf>
    <xf numFmtId="0" fontId="9" fillId="66" borderId="7" xfId="0" applyFont="1" applyFill="1" applyBorder="1" applyAlignment="1">
      <alignment horizontal="center" vertical="top"/>
    </xf>
    <xf numFmtId="0" fontId="9" fillId="66" borderId="3" xfId="0" applyFont="1" applyFill="1" applyBorder="1" applyAlignment="1">
      <alignment horizontal="center" vertical="top"/>
    </xf>
    <xf numFmtId="0" fontId="9" fillId="66" borderId="6" xfId="0" applyFont="1" applyFill="1" applyBorder="1" applyAlignment="1">
      <alignment horizontal="center" vertical="top"/>
    </xf>
    <xf numFmtId="0" fontId="8" fillId="66" borderId="5" xfId="0" applyFont="1" applyFill="1" applyBorder="1" applyAlignment="1">
      <alignment horizontal="center"/>
    </xf>
    <xf numFmtId="166" fontId="8" fillId="66" borderId="2" xfId="0" applyNumberFormat="1" applyFont="1" applyFill="1" applyBorder="1"/>
    <xf numFmtId="166" fontId="8" fillId="66" borderId="6" xfId="0" applyNumberFormat="1" applyFont="1" applyFill="1" applyBorder="1"/>
    <xf numFmtId="0" fontId="8" fillId="66" borderId="7" xfId="0" applyFont="1" applyFill="1" applyBorder="1" applyAlignment="1">
      <alignment horizontal="center"/>
    </xf>
    <xf numFmtId="166" fontId="8" fillId="66" borderId="7" xfId="0" applyNumberFormat="1" applyFont="1" applyFill="1" applyBorder="1"/>
    <xf numFmtId="0" fontId="11" fillId="65" borderId="1" xfId="0" applyFont="1" applyFill="1" applyBorder="1" applyAlignment="1" applyProtection="1">
      <alignment horizontal="right"/>
      <protection locked="0"/>
    </xf>
    <xf numFmtId="3" fontId="11" fillId="65" borderId="1" xfId="0" applyNumberFormat="1" applyFont="1" applyFill="1" applyBorder="1" applyAlignment="1" applyProtection="1">
      <alignment horizontal="center"/>
      <protection locked="0"/>
    </xf>
    <xf numFmtId="166" fontId="11" fillId="65" borderId="1" xfId="0" applyNumberFormat="1" applyFont="1" applyFill="1" applyBorder="1" applyProtection="1">
      <protection locked="0"/>
    </xf>
    <xf numFmtId="9" fontId="11" fillId="65" borderId="1" xfId="0" applyNumberFormat="1" applyFont="1" applyFill="1" applyBorder="1" applyProtection="1">
      <protection locked="0"/>
    </xf>
    <xf numFmtId="4" fontId="11" fillId="65" borderId="1" xfId="0" applyNumberFormat="1" applyFont="1" applyFill="1" applyBorder="1" applyAlignment="1" applyProtection="1">
      <alignment horizontal="right"/>
      <protection locked="0"/>
    </xf>
    <xf numFmtId="3" fontId="11" fillId="65" borderId="1" xfId="0" applyNumberFormat="1" applyFont="1" applyFill="1" applyBorder="1" applyAlignment="1" applyProtection="1">
      <alignment horizontal="right"/>
      <protection locked="0"/>
    </xf>
    <xf numFmtId="164" fontId="11" fillId="65" borderId="1" xfId="0" applyNumberFormat="1" applyFont="1" applyFill="1" applyBorder="1" applyAlignment="1" applyProtection="1">
      <alignment horizontal="right"/>
      <protection locked="0"/>
    </xf>
    <xf numFmtId="0" fontId="6" fillId="0" borderId="0" xfId="0" applyFont="1"/>
    <xf numFmtId="0" fontId="27" fillId="3" borderId="0" xfId="1" applyFill="1"/>
    <xf numFmtId="0" fontId="11" fillId="3" borderId="0" xfId="0" applyFont="1" applyFill="1" applyAlignment="1">
      <alignment horizontal="left" vertical="top"/>
    </xf>
    <xf numFmtId="0" fontId="86" fillId="67" borderId="0" xfId="0" applyFont="1" applyFill="1" applyAlignment="1">
      <alignment horizontal="left"/>
    </xf>
    <xf numFmtId="0" fontId="86" fillId="67" borderId="0" xfId="0" applyFont="1" applyFill="1"/>
    <xf numFmtId="14" fontId="86" fillId="67" borderId="0" xfId="0" quotePrefix="1" applyNumberFormat="1" applyFont="1" applyFill="1" applyAlignment="1">
      <alignment horizontal="right"/>
    </xf>
    <xf numFmtId="0" fontId="1" fillId="67" borderId="0" xfId="0" applyFont="1" applyFill="1"/>
    <xf numFmtId="0" fontId="18" fillId="67" borderId="0" xfId="0" applyFont="1" applyFill="1" applyAlignment="1">
      <alignment horizontal="left" vertical="center" wrapText="1"/>
    </xf>
    <xf numFmtId="0" fontId="1" fillId="67" borderId="0" xfId="0" applyFont="1" applyFill="1" applyAlignment="1">
      <alignment vertical="center"/>
    </xf>
    <xf numFmtId="0" fontId="0" fillId="67" borderId="0" xfId="0" applyFill="1"/>
    <xf numFmtId="0" fontId="12" fillId="68" borderId="0" xfId="0" applyFont="1" applyFill="1"/>
    <xf numFmtId="0" fontId="6" fillId="68" borderId="0" xfId="0" applyFont="1" applyFill="1"/>
    <xf numFmtId="0" fontId="5" fillId="68" borderId="0" xfId="0" applyFont="1" applyFill="1"/>
    <xf numFmtId="0" fontId="12" fillId="69" borderId="0" xfId="0" applyFont="1" applyFill="1"/>
    <xf numFmtId="0" fontId="6" fillId="69" borderId="0" xfId="0" applyFont="1" applyFill="1"/>
    <xf numFmtId="0" fontId="5" fillId="69" borderId="0" xfId="0" applyFont="1" applyFill="1"/>
    <xf numFmtId="0" fontId="87" fillId="7" borderId="0" xfId="0" applyFont="1" applyFill="1"/>
    <xf numFmtId="0" fontId="87" fillId="7" borderId="0" xfId="0" applyFont="1" applyFill="1" applyAlignment="1">
      <alignment horizontal="right"/>
    </xf>
    <xf numFmtId="0" fontId="18" fillId="7" borderId="0" xfId="0" applyFont="1" applyFill="1" applyAlignment="1">
      <alignment vertical="center"/>
    </xf>
    <xf numFmtId="0" fontId="2" fillId="7" borderId="0" xfId="0" applyFont="1" applyFill="1" applyAlignment="1">
      <alignment vertical="center"/>
    </xf>
    <xf numFmtId="0" fontId="12" fillId="7" borderId="0" xfId="0" applyFont="1" applyFill="1" applyAlignment="1">
      <alignment horizontal="right"/>
    </xf>
    <xf numFmtId="0" fontId="5" fillId="7" borderId="0" xfId="0" applyFont="1" applyFill="1" applyAlignment="1">
      <alignment horizontal="right"/>
    </xf>
    <xf numFmtId="0" fontId="5" fillId="69" borderId="0" xfId="0" applyFont="1" applyFill="1" applyAlignment="1">
      <alignment horizontal="right"/>
    </xf>
    <xf numFmtId="0" fontId="6" fillId="69" borderId="0" xfId="0" applyFont="1" applyFill="1" applyAlignment="1">
      <alignment horizontal="right"/>
    </xf>
    <xf numFmtId="0" fontId="7" fillId="69" borderId="0" xfId="0" applyFont="1" applyFill="1"/>
    <xf numFmtId="0" fontId="0" fillId="7" borderId="0" xfId="0" applyFill="1"/>
    <xf numFmtId="0" fontId="0" fillId="7" borderId="0" xfId="0" applyFill="1" applyAlignment="1">
      <alignment horizontal="right"/>
    </xf>
    <xf numFmtId="49" fontId="18" fillId="7" borderId="0" xfId="0" applyNumberFormat="1" applyFont="1" applyFill="1" applyAlignment="1" applyProtection="1">
      <alignment vertical="center"/>
      <protection hidden="1"/>
    </xf>
    <xf numFmtId="49" fontId="34" fillId="7" borderId="0" xfId="0" applyNumberFormat="1" applyFont="1" applyFill="1" applyAlignment="1" applyProtection="1">
      <alignment vertical="center"/>
      <protection hidden="1"/>
    </xf>
    <xf numFmtId="49" fontId="34" fillId="7" borderId="0" xfId="0" applyNumberFormat="1" applyFont="1" applyFill="1" applyAlignment="1" applyProtection="1">
      <alignment horizontal="left" vertical="center"/>
      <protection hidden="1"/>
    </xf>
    <xf numFmtId="49" fontId="0" fillId="7" borderId="0" xfId="0" applyNumberFormat="1" applyFill="1" applyAlignment="1" applyProtection="1">
      <alignment horizontal="left" vertical="center"/>
      <protection hidden="1"/>
    </xf>
    <xf numFmtId="0" fontId="0" fillId="7" borderId="0" xfId="0" applyFill="1" applyAlignment="1">
      <alignment vertical="center"/>
    </xf>
    <xf numFmtId="0" fontId="0" fillId="7" borderId="0" xfId="0" applyFill="1" applyAlignment="1">
      <alignment vertical="top"/>
    </xf>
    <xf numFmtId="0" fontId="1" fillId="7" borderId="0" xfId="0" applyFont="1" applyFill="1" applyAlignment="1">
      <alignment vertical="top"/>
    </xf>
    <xf numFmtId="0" fontId="18" fillId="7" borderId="0" xfId="0" applyFont="1" applyFill="1" applyAlignment="1">
      <alignment horizontal="left" vertical="center" wrapText="1"/>
    </xf>
    <xf numFmtId="0" fontId="9" fillId="69" borderId="0" xfId="0" applyFont="1" applyFill="1"/>
    <xf numFmtId="0" fontId="8" fillId="69" borderId="0" xfId="0" applyFont="1" applyFill="1"/>
    <xf numFmtId="0" fontId="8" fillId="69" borderId="0" xfId="0" applyFont="1" applyFill="1" applyAlignment="1">
      <alignment horizontal="right"/>
    </xf>
    <xf numFmtId="0" fontId="9" fillId="69" borderId="0" xfId="0" applyFont="1" applyFill="1" applyAlignment="1">
      <alignment horizontal="right"/>
    </xf>
    <xf numFmtId="0" fontId="0" fillId="7" borderId="0" xfId="0" applyFill="1" applyAlignment="1">
      <alignment horizontal="center"/>
    </xf>
    <xf numFmtId="0" fontId="0" fillId="7" borderId="0" xfId="0" applyFill="1" applyAlignment="1">
      <alignment horizontal="center" vertical="center"/>
    </xf>
    <xf numFmtId="0" fontId="18" fillId="7" borderId="0" xfId="0" applyFont="1" applyFill="1" applyAlignment="1">
      <alignment horizontal="left" vertical="center"/>
    </xf>
    <xf numFmtId="0" fontId="2" fillId="7" borderId="0" xfId="0" applyFont="1" applyFill="1" applyAlignment="1">
      <alignment horizontal="left" vertical="center"/>
    </xf>
    <xf numFmtId="0" fontId="2" fillId="7" borderId="0" xfId="0" applyFont="1" applyFill="1" applyAlignment="1" applyProtection="1">
      <alignment horizontal="left" vertical="center"/>
      <protection hidden="1"/>
    </xf>
    <xf numFmtId="0" fontId="8" fillId="7" borderId="0" xfId="0" applyFont="1" applyFill="1"/>
    <xf numFmtId="0" fontId="88" fillId="7" borderId="0" xfId="0" applyFont="1" applyFill="1" applyAlignment="1">
      <alignment horizontal="right"/>
    </xf>
    <xf numFmtId="0" fontId="8" fillId="7" borderId="0" xfId="0" applyFont="1" applyFill="1" applyAlignment="1">
      <alignment vertical="center"/>
    </xf>
    <xf numFmtId="0" fontId="8" fillId="7" borderId="0" xfId="0" applyFont="1" applyFill="1" applyAlignment="1">
      <alignment horizontal="center" vertical="center"/>
    </xf>
    <xf numFmtId="0" fontId="91" fillId="7" borderId="0" xfId="0" applyFont="1" applyFill="1"/>
    <xf numFmtId="0" fontId="1" fillId="7" borderId="0" xfId="0" applyFont="1" applyFill="1"/>
    <xf numFmtId="49" fontId="91" fillId="7" borderId="0" xfId="0" applyNumberFormat="1" applyFont="1" applyFill="1"/>
    <xf numFmtId="0" fontId="0" fillId="3" borderId="0" xfId="0" quotePrefix="1" applyFill="1"/>
    <xf numFmtId="0" fontId="12" fillId="3" borderId="0" xfId="0" applyFont="1" applyFill="1" applyAlignment="1">
      <alignment horizontal="left" indent="1"/>
    </xf>
    <xf numFmtId="0" fontId="13" fillId="3" borderId="0" xfId="0" applyFont="1" applyFill="1" applyAlignment="1">
      <alignment vertical="center" wrapText="1"/>
    </xf>
    <xf numFmtId="0" fontId="18" fillId="67" borderId="0" xfId="0" applyFont="1" applyFill="1" applyAlignment="1">
      <alignment horizontal="left" vertical="center" wrapText="1"/>
    </xf>
    <xf numFmtId="0" fontId="0" fillId="65" borderId="21" xfId="0" applyFill="1" applyBorder="1" applyAlignment="1" applyProtection="1">
      <alignment horizontal="left"/>
      <protection locked="0"/>
    </xf>
    <xf numFmtId="0" fontId="0" fillId="65" borderId="22" xfId="0" applyFill="1" applyBorder="1" applyAlignment="1" applyProtection="1">
      <alignment horizontal="left"/>
      <protection locked="0"/>
    </xf>
    <xf numFmtId="0" fontId="0" fillId="65" borderId="23" xfId="0" applyFill="1" applyBorder="1" applyAlignment="1" applyProtection="1">
      <alignment horizontal="left"/>
      <protection locked="0"/>
    </xf>
    <xf numFmtId="14" fontId="0" fillId="65" borderId="21" xfId="0" applyNumberFormat="1" applyFill="1" applyBorder="1" applyAlignment="1" applyProtection="1">
      <alignment horizontal="left"/>
      <protection locked="0"/>
    </xf>
    <xf numFmtId="0" fontId="0" fillId="67" borderId="0" xfId="0" applyFill="1" applyAlignment="1">
      <alignment horizontal="left" wrapText="1"/>
    </xf>
    <xf numFmtId="0" fontId="90" fillId="67" borderId="0" xfId="1" applyFont="1" applyFill="1" applyAlignment="1" applyProtection="1">
      <alignment horizontal="left" vertical="center" wrapText="1"/>
    </xf>
    <xf numFmtId="0" fontId="12" fillId="69" borderId="0" xfId="0" applyFont="1" applyFill="1" applyAlignment="1">
      <alignment horizontal="left" vertical="top" wrapText="1"/>
    </xf>
    <xf numFmtId="0" fontId="1" fillId="7" borderId="5" xfId="0" applyFont="1" applyFill="1" applyBorder="1" applyAlignment="1">
      <alignment horizontal="left" vertical="center"/>
    </xf>
    <xf numFmtId="0" fontId="1" fillId="11" borderId="17" xfId="0" applyFont="1" applyFill="1" applyBorder="1" applyAlignment="1">
      <alignment horizontal="center" vertical="center"/>
    </xf>
    <xf numFmtId="0" fontId="1" fillId="11" borderId="18" xfId="0" applyFont="1" applyFill="1" applyBorder="1" applyAlignment="1">
      <alignment horizontal="center" vertical="center"/>
    </xf>
    <xf numFmtId="0" fontId="1" fillId="11" borderId="10" xfId="0" applyFont="1" applyFill="1" applyBorder="1" applyAlignment="1">
      <alignment horizontal="center" vertical="center"/>
    </xf>
    <xf numFmtId="0" fontId="1" fillId="11" borderId="13" xfId="0" applyFont="1" applyFill="1" applyBorder="1" applyAlignment="1">
      <alignment horizontal="center" vertical="center"/>
    </xf>
    <xf numFmtId="0" fontId="1" fillId="11" borderId="14" xfId="0" applyFont="1" applyFill="1" applyBorder="1" applyAlignment="1">
      <alignment horizontal="center" vertical="center"/>
    </xf>
    <xf numFmtId="0" fontId="1" fillId="11" borderId="15" xfId="0" applyFont="1" applyFill="1" applyBorder="1" applyAlignment="1">
      <alignment horizontal="center" vertical="center"/>
    </xf>
    <xf numFmtId="0" fontId="1" fillId="7" borderId="13" xfId="0" applyFont="1" applyFill="1" applyBorder="1" applyAlignment="1">
      <alignment horizontal="center" vertical="center"/>
    </xf>
    <xf numFmtId="0" fontId="1" fillId="7" borderId="14" xfId="0" applyFont="1" applyFill="1" applyBorder="1" applyAlignment="1">
      <alignment horizontal="center" vertical="center"/>
    </xf>
    <xf numFmtId="0" fontId="1" fillId="7" borderId="15" xfId="0" applyFont="1" applyFill="1" applyBorder="1" applyAlignment="1">
      <alignment horizontal="center" vertical="center"/>
    </xf>
    <xf numFmtId="0" fontId="1" fillId="66" borderId="8" xfId="0" applyFont="1" applyFill="1" applyBorder="1" applyAlignment="1">
      <alignment horizontal="center" vertical="center"/>
    </xf>
    <xf numFmtId="0" fontId="1" fillId="66" borderId="16" xfId="0" applyFont="1" applyFill="1" applyBorder="1" applyAlignment="1">
      <alignment horizontal="center" vertical="center"/>
    </xf>
    <xf numFmtId="0" fontId="1" fillId="66" borderId="9" xfId="0" applyFont="1" applyFill="1" applyBorder="1" applyAlignment="1">
      <alignment horizontal="center" vertical="center"/>
    </xf>
    <xf numFmtId="49" fontId="0" fillId="3" borderId="0" xfId="0" applyNumberFormat="1" applyFill="1" applyAlignment="1" applyProtection="1">
      <alignment horizontal="left" vertical="top"/>
      <protection locked="0"/>
    </xf>
    <xf numFmtId="49" fontId="0" fillId="3" borderId="0" xfId="0" applyNumberFormat="1" applyFill="1" applyAlignment="1">
      <alignment horizontal="left"/>
    </xf>
    <xf numFmtId="0" fontId="12" fillId="3" borderId="0" xfId="0" applyFont="1" applyFill="1" applyAlignment="1">
      <alignment horizontal="left"/>
    </xf>
    <xf numFmtId="49" fontId="18" fillId="7" borderId="0" xfId="0" applyNumberFormat="1" applyFont="1" applyFill="1" applyAlignment="1">
      <alignment horizontal="left" vertical="center" wrapText="1"/>
    </xf>
    <xf numFmtId="14" fontId="11" fillId="7" borderId="0" xfId="0" applyNumberFormat="1" applyFont="1" applyFill="1" applyAlignment="1">
      <alignment horizontal="left" indent="1"/>
    </xf>
    <xf numFmtId="0" fontId="11" fillId="7" borderId="0" xfId="0" applyFont="1" applyFill="1" applyAlignment="1">
      <alignment horizontal="left" indent="1"/>
    </xf>
    <xf numFmtId="0" fontId="11" fillId="3" borderId="0" xfId="0" applyFont="1" applyFill="1" applyAlignment="1">
      <alignment horizontal="left" vertical="top" wrapText="1"/>
    </xf>
    <xf numFmtId="166" fontId="11" fillId="65" borderId="21" xfId="0" applyNumberFormat="1" applyFont="1" applyFill="1" applyBorder="1" applyAlignment="1" applyProtection="1">
      <alignment horizontal="right"/>
      <protection locked="0"/>
    </xf>
    <xf numFmtId="166" fontId="11" fillId="65" borderId="23" xfId="0" applyNumberFormat="1" applyFont="1" applyFill="1" applyBorder="1" applyAlignment="1" applyProtection="1">
      <alignment horizontal="right"/>
      <protection locked="0"/>
    </xf>
    <xf numFmtId="166" fontId="1" fillId="3" borderId="0" xfId="0" applyNumberFormat="1" applyFont="1" applyFill="1" applyAlignment="1">
      <alignment horizontal="left"/>
    </xf>
    <xf numFmtId="0" fontId="0" fillId="3" borderId="0" xfId="0" applyFill="1" applyAlignment="1">
      <alignment horizontal="left"/>
    </xf>
    <xf numFmtId="0" fontId="36" fillId="8" borderId="7" xfId="0" applyFont="1" applyFill="1" applyBorder="1" applyAlignment="1">
      <alignment horizontal="center" vertical="top" wrapText="1"/>
    </xf>
    <xf numFmtId="0" fontId="36" fillId="8" borderId="6" xfId="0" applyFont="1" applyFill="1" applyBorder="1" applyAlignment="1">
      <alignment horizontal="center" vertical="top" wrapText="1"/>
    </xf>
    <xf numFmtId="0" fontId="12" fillId="7" borderId="8" xfId="0" applyFont="1" applyFill="1" applyBorder="1" applyAlignment="1">
      <alignment horizontal="center" vertical="center"/>
    </xf>
    <xf numFmtId="0" fontId="12" fillId="7" borderId="16" xfId="0" applyFont="1" applyFill="1" applyBorder="1" applyAlignment="1">
      <alignment horizontal="center" vertical="center"/>
    </xf>
    <xf numFmtId="0" fontId="12" fillId="7" borderId="9" xfId="0" applyFont="1" applyFill="1" applyBorder="1" applyAlignment="1">
      <alignment horizontal="center" vertical="center"/>
    </xf>
    <xf numFmtId="0" fontId="12" fillId="8" borderId="8" xfId="0" applyFont="1" applyFill="1" applyBorder="1" applyAlignment="1">
      <alignment horizontal="center" vertical="center"/>
    </xf>
    <xf numFmtId="0" fontId="12" fillId="8" borderId="9" xfId="0" applyFont="1" applyFill="1" applyBorder="1" applyAlignment="1">
      <alignment horizontal="center" vertical="center"/>
    </xf>
    <xf numFmtId="0" fontId="6" fillId="3" borderId="0" xfId="0" applyFont="1" applyFill="1" applyAlignment="1">
      <alignment horizontal="center"/>
    </xf>
    <xf numFmtId="0" fontId="9" fillId="0" borderId="0" xfId="0" applyFont="1" applyAlignment="1" applyProtection="1">
      <alignment horizontal="center" vertical="top"/>
      <protection hidden="1"/>
    </xf>
    <xf numFmtId="0" fontId="9" fillId="9" borderId="7" xfId="0" applyFont="1" applyFill="1" applyBorder="1" applyAlignment="1">
      <alignment horizontal="center" vertical="top" wrapText="1"/>
    </xf>
    <xf numFmtId="0" fontId="9" fillId="9" borderId="2" xfId="0" applyFont="1" applyFill="1" applyBorder="1" applyAlignment="1">
      <alignment horizontal="center" vertical="top" wrapText="1"/>
    </xf>
    <xf numFmtId="0" fontId="9" fillId="9" borderId="6" xfId="0" applyFont="1" applyFill="1" applyBorder="1" applyAlignment="1">
      <alignment horizontal="center" vertical="top" wrapText="1"/>
    </xf>
    <xf numFmtId="0" fontId="9" fillId="9" borderId="7" xfId="0" applyFont="1" applyFill="1" applyBorder="1" applyAlignment="1">
      <alignment horizontal="center" vertical="top"/>
    </xf>
    <xf numFmtId="0" fontId="9" fillId="9" borderId="2" xfId="0" applyFont="1" applyFill="1" applyBorder="1" applyAlignment="1">
      <alignment horizontal="center" vertical="top"/>
    </xf>
    <xf numFmtId="0" fontId="9" fillId="9" borderId="6" xfId="0" applyFont="1" applyFill="1" applyBorder="1" applyAlignment="1">
      <alignment horizontal="center" vertical="top"/>
    </xf>
    <xf numFmtId="0" fontId="9" fillId="7" borderId="7" xfId="0" applyFont="1" applyFill="1" applyBorder="1" applyAlignment="1">
      <alignment horizontal="center" vertical="top" wrapText="1"/>
    </xf>
    <xf numFmtId="0" fontId="9" fillId="7" borderId="2" xfId="0" applyFont="1" applyFill="1" applyBorder="1" applyAlignment="1">
      <alignment horizontal="center" vertical="top" wrapText="1"/>
    </xf>
    <xf numFmtId="0" fontId="9" fillId="7" borderId="6" xfId="0" applyFont="1" applyFill="1" applyBorder="1" applyAlignment="1">
      <alignment horizontal="center" vertical="top" wrapText="1"/>
    </xf>
    <xf numFmtId="0" fontId="0" fillId="3" borderId="14" xfId="0" applyFill="1" applyBorder="1" applyAlignment="1">
      <alignment horizontal="center"/>
    </xf>
    <xf numFmtId="0" fontId="1" fillId="3" borderId="0" xfId="0" applyFont="1" applyFill="1" applyAlignment="1">
      <alignment horizontal="center" vertical="center"/>
    </xf>
    <xf numFmtId="0" fontId="18" fillId="7" borderId="0" xfId="0" applyFont="1" applyFill="1" applyAlignment="1">
      <alignment horizontal="left" vertical="center" wrapText="1"/>
    </xf>
    <xf numFmtId="0" fontId="9" fillId="11" borderId="7" xfId="0" applyFont="1" applyFill="1" applyBorder="1" applyAlignment="1">
      <alignment horizontal="center" vertical="top" wrapText="1"/>
    </xf>
    <xf numFmtId="0" fontId="9" fillId="11" borderId="2" xfId="0" applyFont="1" applyFill="1" applyBorder="1" applyAlignment="1">
      <alignment horizontal="center" vertical="top" wrapText="1"/>
    </xf>
    <xf numFmtId="0" fontId="9" fillId="8" borderId="10" xfId="0" applyFont="1" applyFill="1" applyBorder="1" applyAlignment="1">
      <alignment horizontal="center" vertical="top"/>
    </xf>
    <xf numFmtId="0" fontId="9" fillId="8" borderId="3" xfId="0" applyFont="1" applyFill="1" applyBorder="1" applyAlignment="1">
      <alignment horizontal="center" vertical="top"/>
    </xf>
    <xf numFmtId="3" fontId="9" fillId="3" borderId="0" xfId="0" applyNumberFormat="1" applyFont="1" applyFill="1" applyAlignment="1">
      <alignment horizontal="center"/>
    </xf>
    <xf numFmtId="3" fontId="9" fillId="3" borderId="0" xfId="0" applyNumberFormat="1" applyFont="1" applyFill="1" applyAlignment="1">
      <alignment horizontal="left"/>
    </xf>
    <xf numFmtId="0" fontId="8" fillId="7" borderId="0" xfId="0" applyFont="1" applyFill="1" applyAlignment="1">
      <alignment horizontal="left" vertical="center" wrapText="1"/>
    </xf>
    <xf numFmtId="0" fontId="11" fillId="3" borderId="0" xfId="0" applyFont="1" applyFill="1" applyAlignment="1">
      <alignment horizontal="left"/>
    </xf>
    <xf numFmtId="0" fontId="12" fillId="3" borderId="17" xfId="0" applyFont="1" applyFill="1" applyBorder="1" applyAlignment="1">
      <alignment horizontal="center" vertical="top" wrapText="1"/>
    </xf>
    <xf numFmtId="0" fontId="12" fillId="3" borderId="10" xfId="0" applyFont="1" applyFill="1" applyBorder="1" applyAlignment="1">
      <alignment horizontal="center" vertical="top" wrapText="1"/>
    </xf>
    <xf numFmtId="0" fontId="0" fillId="3" borderId="0" xfId="0" applyFill="1" applyAlignment="1" applyProtection="1">
      <alignment horizontal="left" vertical="top"/>
      <protection locked="0"/>
    </xf>
    <xf numFmtId="0" fontId="1" fillId="7" borderId="8" xfId="0" applyFont="1" applyFill="1" applyBorder="1" applyAlignment="1">
      <alignment horizontal="center" vertical="center"/>
    </xf>
    <xf numFmtId="0" fontId="1" fillId="7" borderId="16" xfId="0" applyFont="1" applyFill="1" applyBorder="1" applyAlignment="1">
      <alignment horizontal="center" vertical="center"/>
    </xf>
    <xf numFmtId="0" fontId="1" fillId="7" borderId="9" xfId="0" applyFont="1" applyFill="1" applyBorder="1" applyAlignment="1">
      <alignment horizontal="center" vertical="center"/>
    </xf>
    <xf numFmtId="0" fontId="23" fillId="66" borderId="7" xfId="0" applyFont="1" applyFill="1" applyBorder="1" applyAlignment="1">
      <alignment horizontal="center" vertical="center" wrapText="1"/>
    </xf>
    <xf numFmtId="0" fontId="23" fillId="66" borderId="2" xfId="0" applyFont="1" applyFill="1" applyBorder="1" applyAlignment="1">
      <alignment horizontal="center" vertical="center" wrapText="1"/>
    </xf>
    <xf numFmtId="0" fontId="23" fillId="66" borderId="6" xfId="0" applyFont="1" applyFill="1" applyBorder="1" applyAlignment="1">
      <alignment horizontal="center" vertical="center" wrapText="1"/>
    </xf>
    <xf numFmtId="0" fontId="9" fillId="66" borderId="7" xfId="0" applyFont="1" applyFill="1" applyBorder="1" applyAlignment="1">
      <alignment horizontal="center" vertical="top"/>
    </xf>
    <xf numFmtId="0" fontId="9" fillId="66" borderId="2" xfId="0" applyFont="1" applyFill="1" applyBorder="1" applyAlignment="1">
      <alignment horizontal="center" vertical="top"/>
    </xf>
    <xf numFmtId="0" fontId="9" fillId="66" borderId="6" xfId="0" applyFont="1" applyFill="1" applyBorder="1" applyAlignment="1">
      <alignment horizontal="center" vertical="top"/>
    </xf>
    <xf numFmtId="0" fontId="23" fillId="7" borderId="2" xfId="0" applyFont="1" applyFill="1" applyBorder="1" applyAlignment="1">
      <alignment horizontal="center" vertical="top" wrapText="1"/>
    </xf>
    <xf numFmtId="0" fontId="23" fillId="7" borderId="6" xfId="0" applyFont="1" applyFill="1" applyBorder="1" applyAlignment="1">
      <alignment horizontal="center" vertical="top" wrapText="1"/>
    </xf>
    <xf numFmtId="0" fontId="1" fillId="3" borderId="0" xfId="0" applyFont="1" applyFill="1" applyAlignment="1">
      <alignment horizontal="center"/>
    </xf>
    <xf numFmtId="0" fontId="6" fillId="66" borderId="8" xfId="0" applyFont="1" applyFill="1" applyBorder="1" applyAlignment="1">
      <alignment horizontal="center"/>
    </xf>
    <xf numFmtId="0" fontId="6" fillId="66" borderId="9" xfId="0" applyFont="1" applyFill="1" applyBorder="1" applyAlignment="1">
      <alignment horizontal="center"/>
    </xf>
    <xf numFmtId="0" fontId="6" fillId="66" borderId="16" xfId="0" applyFont="1" applyFill="1" applyBorder="1" applyAlignment="1">
      <alignment horizontal="center"/>
    </xf>
    <xf numFmtId="0" fontId="12" fillId="66" borderId="5" xfId="0" applyFont="1" applyFill="1" applyBorder="1" applyAlignment="1">
      <alignment horizontal="left"/>
    </xf>
    <xf numFmtId="0" fontId="12" fillId="66" borderId="7" xfId="0" applyFont="1" applyFill="1" applyBorder="1" applyAlignment="1">
      <alignment horizontal="left"/>
    </xf>
    <xf numFmtId="0" fontId="1" fillId="7" borderId="5" xfId="0" applyFont="1" applyFill="1" applyBorder="1" applyAlignment="1">
      <alignment horizontal="center" vertical="center"/>
    </xf>
    <xf numFmtId="0" fontId="1" fillId="66" borderId="8" xfId="0" applyFont="1" applyFill="1" applyBorder="1" applyAlignment="1">
      <alignment horizontal="center"/>
    </xf>
    <xf numFmtId="0" fontId="1" fillId="66" borderId="9" xfId="0" applyFont="1" applyFill="1" applyBorder="1" applyAlignment="1">
      <alignment horizontal="center"/>
    </xf>
  </cellXfs>
  <cellStyles count="147">
    <cellStyle name="_Column1" xfId="2" xr:uid="{00000000-0005-0000-0000-000000000000}"/>
    <cellStyle name="_Column2" xfId="3" xr:uid="{00000000-0005-0000-0000-000001000000}"/>
    <cellStyle name="_Column3" xfId="4" xr:uid="{00000000-0005-0000-0000-000002000000}"/>
    <cellStyle name="_Column4" xfId="5" xr:uid="{00000000-0005-0000-0000-000003000000}"/>
    <cellStyle name="_Column5" xfId="6" xr:uid="{00000000-0005-0000-0000-000004000000}"/>
    <cellStyle name="_Column6" xfId="7" xr:uid="{00000000-0005-0000-0000-000005000000}"/>
    <cellStyle name="_Column7" xfId="8" xr:uid="{00000000-0005-0000-0000-000006000000}"/>
    <cellStyle name="_Data" xfId="9" xr:uid="{00000000-0005-0000-0000-000007000000}"/>
    <cellStyle name="_Data_Ertragsbewertung_Lübbecke_120803" xfId="10" xr:uid="{00000000-0005-0000-0000-000008000000}"/>
    <cellStyle name="_Data_integrierte_GuV_final_09092003" xfId="11" xr:uid="{00000000-0005-0000-0000-000009000000}"/>
    <cellStyle name="_Header" xfId="12" xr:uid="{00000000-0005-0000-0000-00000A000000}"/>
    <cellStyle name="_Row1" xfId="13" xr:uid="{00000000-0005-0000-0000-00000B000000}"/>
    <cellStyle name="_Row2" xfId="14" xr:uid="{00000000-0005-0000-0000-00000C000000}"/>
    <cellStyle name="_Row3" xfId="15" xr:uid="{00000000-0005-0000-0000-00000D000000}"/>
    <cellStyle name="_Row4" xfId="16" xr:uid="{00000000-0005-0000-0000-00000E000000}"/>
    <cellStyle name="_Row5" xfId="17" xr:uid="{00000000-0005-0000-0000-00000F000000}"/>
    <cellStyle name="_Row6" xfId="18" xr:uid="{00000000-0005-0000-0000-000010000000}"/>
    <cellStyle name="_Row7" xfId="19" xr:uid="{00000000-0005-0000-0000-000011000000}"/>
    <cellStyle name="=C:\WINNT35\SYSTEM32\COMMAND.COM" xfId="20" xr:uid="{00000000-0005-0000-0000-000012000000}"/>
    <cellStyle name="1." xfId="21" xr:uid="{00000000-0005-0000-0000-000013000000}"/>
    <cellStyle name="Accent1" xfId="22" xr:uid="{00000000-0005-0000-0000-000014000000}"/>
    <cellStyle name="Accent1 - 20%" xfId="23" xr:uid="{00000000-0005-0000-0000-000015000000}"/>
    <cellStyle name="Accent1 - 40%" xfId="24" xr:uid="{00000000-0005-0000-0000-000016000000}"/>
    <cellStyle name="Accent1 - 60%" xfId="25" xr:uid="{00000000-0005-0000-0000-000017000000}"/>
    <cellStyle name="Accent2" xfId="26" xr:uid="{00000000-0005-0000-0000-000018000000}"/>
    <cellStyle name="Accent2 - 20%" xfId="27" xr:uid="{00000000-0005-0000-0000-000019000000}"/>
    <cellStyle name="Accent2 - 40%" xfId="28" xr:uid="{00000000-0005-0000-0000-00001A000000}"/>
    <cellStyle name="Accent2 - 60%" xfId="29" xr:uid="{00000000-0005-0000-0000-00001B000000}"/>
    <cellStyle name="Accent3" xfId="30" xr:uid="{00000000-0005-0000-0000-00001C000000}"/>
    <cellStyle name="Accent3 - 20%" xfId="31" xr:uid="{00000000-0005-0000-0000-00001D000000}"/>
    <cellStyle name="Accent3 - 40%" xfId="32" xr:uid="{00000000-0005-0000-0000-00001E000000}"/>
    <cellStyle name="Accent3 - 60%" xfId="33" xr:uid="{00000000-0005-0000-0000-00001F000000}"/>
    <cellStyle name="Accent4" xfId="34" xr:uid="{00000000-0005-0000-0000-000020000000}"/>
    <cellStyle name="Accent4 - 20%" xfId="35" xr:uid="{00000000-0005-0000-0000-000021000000}"/>
    <cellStyle name="Accent4 - 40%" xfId="36" xr:uid="{00000000-0005-0000-0000-000022000000}"/>
    <cellStyle name="Accent4 - 60%" xfId="37" xr:uid="{00000000-0005-0000-0000-000023000000}"/>
    <cellStyle name="Accent5" xfId="38" xr:uid="{00000000-0005-0000-0000-000024000000}"/>
    <cellStyle name="Accent5 - 20%" xfId="39" xr:uid="{00000000-0005-0000-0000-000025000000}"/>
    <cellStyle name="Accent5 - 40%" xfId="40" xr:uid="{00000000-0005-0000-0000-000026000000}"/>
    <cellStyle name="Accent5 - 60%" xfId="41" xr:uid="{00000000-0005-0000-0000-000027000000}"/>
    <cellStyle name="Accent6" xfId="42" xr:uid="{00000000-0005-0000-0000-000028000000}"/>
    <cellStyle name="Accent6 - 20%" xfId="43" xr:uid="{00000000-0005-0000-0000-000029000000}"/>
    <cellStyle name="Accent6 - 40%" xfId="44" xr:uid="{00000000-0005-0000-0000-00002A000000}"/>
    <cellStyle name="Accent6 - 60%" xfId="45" xr:uid="{00000000-0005-0000-0000-00002B000000}"/>
    <cellStyle name="Bad" xfId="46" xr:uid="{00000000-0005-0000-0000-00002C000000}"/>
    <cellStyle name="BPA" xfId="47" xr:uid="{00000000-0005-0000-0000-00002D000000}"/>
    <cellStyle name="Calculation" xfId="48" xr:uid="{00000000-0005-0000-0000-00002E000000}"/>
    <cellStyle name="Check Cell" xfId="49" xr:uid="{00000000-0005-0000-0000-00002F000000}"/>
    <cellStyle name="Comma [0]" xfId="50" xr:uid="{00000000-0005-0000-0000-000030000000}"/>
    <cellStyle name="Comma_060627_Economic Model_Annahmen_rev.8_SB layout" xfId="51" xr:uid="{00000000-0005-0000-0000-000031000000}"/>
    <cellStyle name="Currency [0]" xfId="52" xr:uid="{00000000-0005-0000-0000-000032000000}"/>
    <cellStyle name="Currency_beteiligungen" xfId="53" xr:uid="{00000000-0005-0000-0000-000033000000}"/>
    <cellStyle name="Datum" xfId="54" xr:uid="{00000000-0005-0000-0000-000034000000}"/>
    <cellStyle name="Datum [0]" xfId="55" xr:uid="{00000000-0005-0000-0000-000035000000}"/>
    <cellStyle name="Eijngabe" xfId="56" xr:uid="{00000000-0005-0000-0000-000036000000}"/>
    <cellStyle name="Emphasis 1" xfId="57" xr:uid="{00000000-0005-0000-0000-000037000000}"/>
    <cellStyle name="Emphasis 2" xfId="58" xr:uid="{00000000-0005-0000-0000-000038000000}"/>
    <cellStyle name="Emphasis 3" xfId="59" xr:uid="{00000000-0005-0000-0000-000039000000}"/>
    <cellStyle name="Euro" xfId="60" xr:uid="{00000000-0005-0000-0000-00003A000000}"/>
    <cellStyle name="Fest" xfId="61" xr:uid="{00000000-0005-0000-0000-00003B000000}"/>
    <cellStyle name="Fest - Formatvorlage2" xfId="62" xr:uid="{00000000-0005-0000-0000-00003C000000}"/>
    <cellStyle name="Gelb" xfId="63" xr:uid="{00000000-0005-0000-0000-00003D000000}"/>
    <cellStyle name="Good" xfId="64" xr:uid="{00000000-0005-0000-0000-00003E000000}"/>
    <cellStyle name="Gruppe" xfId="65" xr:uid="{00000000-0005-0000-0000-00003F000000}"/>
    <cellStyle name="Heading 1" xfId="66" xr:uid="{00000000-0005-0000-0000-000040000000}"/>
    <cellStyle name="Heading 2" xfId="67" xr:uid="{00000000-0005-0000-0000-000041000000}"/>
    <cellStyle name="Heading 3" xfId="68" xr:uid="{00000000-0005-0000-0000-000042000000}"/>
    <cellStyle name="Heading 4" xfId="69" xr:uid="{00000000-0005-0000-0000-000043000000}"/>
    <cellStyle name="HELSIE1" xfId="70" xr:uid="{00000000-0005-0000-0000-000044000000}"/>
    <cellStyle name="Hintergrund" xfId="71" xr:uid="{00000000-0005-0000-0000-000045000000}"/>
    <cellStyle name="Input" xfId="72" xr:uid="{00000000-0005-0000-0000-000047000000}"/>
    <cellStyle name="JedenTag" xfId="73" xr:uid="{00000000-0005-0000-0000-000048000000}"/>
    <cellStyle name="Komma0 - Formatvorlage1" xfId="74" xr:uid="{00000000-0005-0000-0000-000049000000}"/>
    <cellStyle name="Komma0 - Formatvorlage3" xfId="75" xr:uid="{00000000-0005-0000-0000-00004A000000}"/>
    <cellStyle name="Komma1 - Formatvorlage1" xfId="76" xr:uid="{00000000-0005-0000-0000-00004B000000}"/>
    <cellStyle name="Kopfzeile1" xfId="77" xr:uid="{00000000-0005-0000-0000-00004C000000}"/>
    <cellStyle name="Kopfzeile2" xfId="78" xr:uid="{00000000-0005-0000-0000-00004D000000}"/>
    <cellStyle name="Link" xfId="1" builtinId="8"/>
    <cellStyle name="Linked Cell" xfId="79" xr:uid="{00000000-0005-0000-0000-00004E000000}"/>
    <cellStyle name="Normal_Beta-WACC" xfId="80" xr:uid="{00000000-0005-0000-0000-00004F000000}"/>
    <cellStyle name="Note" xfId="81" xr:uid="{00000000-0005-0000-0000-000050000000}"/>
    <cellStyle name="Output" xfId="82" xr:uid="{00000000-0005-0000-0000-000051000000}"/>
    <cellStyle name="Position" xfId="83" xr:uid="{00000000-0005-0000-0000-000052000000}"/>
    <cellStyle name="Prozent 2" xfId="84" xr:uid="{00000000-0005-0000-0000-000053000000}"/>
    <cellStyle name="Prozent[1]" xfId="85" xr:uid="{00000000-0005-0000-0000-000054000000}"/>
    <cellStyle name="Prozent[2]" xfId="86" xr:uid="{00000000-0005-0000-0000-000055000000}"/>
    <cellStyle name="Revision" xfId="87" xr:uid="{00000000-0005-0000-0000-000056000000}"/>
    <cellStyle name="SAPBEXaggData" xfId="88" xr:uid="{00000000-0005-0000-0000-000057000000}"/>
    <cellStyle name="SAPBEXaggDataEmph" xfId="89" xr:uid="{00000000-0005-0000-0000-000058000000}"/>
    <cellStyle name="SAPBEXaggItem" xfId="90" xr:uid="{00000000-0005-0000-0000-000059000000}"/>
    <cellStyle name="SAPBEXaggItemX" xfId="91" xr:uid="{00000000-0005-0000-0000-00005A000000}"/>
    <cellStyle name="SAPBEXchaText" xfId="92" xr:uid="{00000000-0005-0000-0000-00005B000000}"/>
    <cellStyle name="SAPBEXexcBad7" xfId="93" xr:uid="{00000000-0005-0000-0000-00005C000000}"/>
    <cellStyle name="SAPBEXexcBad8" xfId="94" xr:uid="{00000000-0005-0000-0000-00005D000000}"/>
    <cellStyle name="SAPBEXexcBad9" xfId="95" xr:uid="{00000000-0005-0000-0000-00005E000000}"/>
    <cellStyle name="SAPBEXexcCritical4" xfId="96" xr:uid="{00000000-0005-0000-0000-00005F000000}"/>
    <cellStyle name="SAPBEXexcCritical5" xfId="97" xr:uid="{00000000-0005-0000-0000-000060000000}"/>
    <cellStyle name="SAPBEXexcCritical6" xfId="98" xr:uid="{00000000-0005-0000-0000-000061000000}"/>
    <cellStyle name="SAPBEXexcGood1" xfId="99" xr:uid="{00000000-0005-0000-0000-000062000000}"/>
    <cellStyle name="SAPBEXexcGood2" xfId="100" xr:uid="{00000000-0005-0000-0000-000063000000}"/>
    <cellStyle name="SAPBEXexcGood3" xfId="101" xr:uid="{00000000-0005-0000-0000-000064000000}"/>
    <cellStyle name="SAPBEXfilterDrill" xfId="102" xr:uid="{00000000-0005-0000-0000-000065000000}"/>
    <cellStyle name="SAPBEXfilterItem" xfId="103" xr:uid="{00000000-0005-0000-0000-000066000000}"/>
    <cellStyle name="SAPBEXfilterText" xfId="104" xr:uid="{00000000-0005-0000-0000-000067000000}"/>
    <cellStyle name="SAPBEXformats" xfId="105" xr:uid="{00000000-0005-0000-0000-000068000000}"/>
    <cellStyle name="SAPBEXheaderItem" xfId="106" xr:uid="{00000000-0005-0000-0000-000069000000}"/>
    <cellStyle name="SAPBEXheaderText" xfId="107" xr:uid="{00000000-0005-0000-0000-00006A000000}"/>
    <cellStyle name="SAPBEXHLevel0" xfId="108" xr:uid="{00000000-0005-0000-0000-00006B000000}"/>
    <cellStyle name="SAPBEXHLevel0X" xfId="109" xr:uid="{00000000-0005-0000-0000-00006C000000}"/>
    <cellStyle name="SAPBEXHLevel1" xfId="110" xr:uid="{00000000-0005-0000-0000-00006D000000}"/>
    <cellStyle name="SAPBEXHLevel1X" xfId="111" xr:uid="{00000000-0005-0000-0000-00006E000000}"/>
    <cellStyle name="SAPBEXHLevel2" xfId="112" xr:uid="{00000000-0005-0000-0000-00006F000000}"/>
    <cellStyle name="SAPBEXHLevel2X" xfId="113" xr:uid="{00000000-0005-0000-0000-000070000000}"/>
    <cellStyle name="SAPBEXHLevel3" xfId="114" xr:uid="{00000000-0005-0000-0000-000071000000}"/>
    <cellStyle name="SAPBEXHLevel3X" xfId="115" xr:uid="{00000000-0005-0000-0000-000072000000}"/>
    <cellStyle name="SAPBEXinputData" xfId="116" xr:uid="{00000000-0005-0000-0000-000073000000}"/>
    <cellStyle name="SAPBEXItemHeader" xfId="117" xr:uid="{00000000-0005-0000-0000-000074000000}"/>
    <cellStyle name="SAPBEXresData" xfId="118" xr:uid="{00000000-0005-0000-0000-000075000000}"/>
    <cellStyle name="SAPBEXresDataEmph" xfId="119" xr:uid="{00000000-0005-0000-0000-000076000000}"/>
    <cellStyle name="SAPBEXresItem" xfId="120" xr:uid="{00000000-0005-0000-0000-000077000000}"/>
    <cellStyle name="SAPBEXresItemX" xfId="121" xr:uid="{00000000-0005-0000-0000-000078000000}"/>
    <cellStyle name="SAPBEXstdData" xfId="122" xr:uid="{00000000-0005-0000-0000-000079000000}"/>
    <cellStyle name="SAPBEXstdDataEmph" xfId="123" xr:uid="{00000000-0005-0000-0000-00007A000000}"/>
    <cellStyle name="SAPBEXstdItem" xfId="124" xr:uid="{00000000-0005-0000-0000-00007B000000}"/>
    <cellStyle name="SAPBEXstdItemX" xfId="125" xr:uid="{00000000-0005-0000-0000-00007C000000}"/>
    <cellStyle name="SAPBEXtitle" xfId="126" xr:uid="{00000000-0005-0000-0000-00007D000000}"/>
    <cellStyle name="SAPBEXunassignedItem" xfId="127" xr:uid="{00000000-0005-0000-0000-00007E000000}"/>
    <cellStyle name="SAPBEXundefined" xfId="128" xr:uid="{00000000-0005-0000-0000-00007F000000}"/>
    <cellStyle name="Schattiert" xfId="129" xr:uid="{00000000-0005-0000-0000-000080000000}"/>
    <cellStyle name="Schätzwert" xfId="130" xr:uid="{00000000-0005-0000-0000-000081000000}"/>
    <cellStyle name="Sheet Title" xfId="131" xr:uid="{00000000-0005-0000-0000-000082000000}"/>
    <cellStyle name="Standard" xfId="0" builtinId="0"/>
    <cellStyle name="Standard 2" xfId="132" xr:uid="{00000000-0005-0000-0000-000084000000}"/>
    <cellStyle name="Standard 3" xfId="133" xr:uid="{00000000-0005-0000-0000-000085000000}"/>
    <cellStyle name="Standard 4" xfId="134" xr:uid="{00000000-0005-0000-0000-000086000000}"/>
    <cellStyle name="Summe" xfId="135" xr:uid="{00000000-0005-0000-0000-000087000000}"/>
    <cellStyle name="Summe 2" xfId="136" xr:uid="{00000000-0005-0000-0000-000088000000}"/>
    <cellStyle name="Summe 3" xfId="137" xr:uid="{00000000-0005-0000-0000-000089000000}"/>
    <cellStyle name="Total" xfId="138" xr:uid="{00000000-0005-0000-0000-00008A000000}"/>
    <cellStyle name="Undefiniert" xfId="139" xr:uid="{00000000-0005-0000-0000-00008B000000}"/>
    <cellStyle name="Unterlieferant" xfId="140" xr:uid="{00000000-0005-0000-0000-00008C000000}"/>
    <cellStyle name="verborgen" xfId="141" xr:uid="{00000000-0005-0000-0000-00008D000000}"/>
    <cellStyle name="W_hrung" xfId="142" xr:uid="{00000000-0005-0000-0000-00008E000000}"/>
    <cellStyle name="W_hrung [0]" xfId="143" xr:uid="{00000000-0005-0000-0000-00008F000000}"/>
    <cellStyle name="W„hrung" xfId="144" xr:uid="{00000000-0005-0000-0000-000090000000}"/>
    <cellStyle name="Whrung" xfId="145" xr:uid="{00000000-0005-0000-0000-000091000000}"/>
    <cellStyle name="Warning Text" xfId="146" xr:uid="{00000000-0005-0000-0000-000092000000}"/>
  </cellStyles>
  <dxfs count="28">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9"/>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9"/>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FFFF99"/>
      <color rgb="FFFFFF66"/>
      <color rgb="FF9999FF"/>
      <color rgb="FF6666FF"/>
      <color rgb="FFFFAF79"/>
      <color rgb="FFFF9953"/>
      <color rgb="FFFF8029"/>
      <color rgb="FFFF6600"/>
      <color rgb="FFFFCC66"/>
      <color rgb="FFFFE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J$18" noThreeD="1"/>
</file>

<file path=xl/ctrlProps/ctrlProp2.xml><?xml version="1.0" encoding="utf-8"?>
<formControlPr xmlns="http://schemas.microsoft.com/office/spreadsheetml/2009/9/main" objectType="CheckBox" fmlaLink="$J$20" lockText="1" noThreeD="1"/>
</file>

<file path=xl/ctrlProps/ctrlProp3.xml><?xml version="1.0" encoding="utf-8"?>
<formControlPr xmlns="http://schemas.microsoft.com/office/spreadsheetml/2009/9/main" objectType="CheckBox" fmlaLink="$H$26" lockText="1" noThreeD="1"/>
</file>

<file path=xl/ctrlProps/ctrlProp4.xml><?xml version="1.0" encoding="utf-8"?>
<formControlPr xmlns="http://schemas.microsoft.com/office/spreadsheetml/2009/9/main" objectType="CheckBox" fmlaLink="$H$28" lockText="1" noThreeD="1"/>
</file>

<file path=xl/ctrlProps/ctrlProp5.xml><?xml version="1.0" encoding="utf-8"?>
<formControlPr xmlns="http://schemas.microsoft.com/office/spreadsheetml/2009/9/main" objectType="CheckBox" fmlaLink="$H$30" lockText="1" noThreeD="1"/>
</file>

<file path=xl/ctrlProps/ctrlProp6.xml><?xml version="1.0" encoding="utf-8"?>
<formControlPr xmlns="http://schemas.microsoft.com/office/spreadsheetml/2009/9/main" objectType="CheckBox" fmlaLink="$H$32" lockText="1" noThreeD="1"/>
</file>

<file path=xl/ctrlProps/ctrlProp7.xml><?xml version="1.0" encoding="utf-8"?>
<formControlPr xmlns="http://schemas.microsoft.com/office/spreadsheetml/2009/9/main" objectType="CheckBox" fmlaLink="H34" lockText="1" noThreeD="1"/>
</file>

<file path=xl/ctrlProps/ctrlProp8.xml><?xml version="1.0" encoding="utf-8"?>
<formControlPr xmlns="http://schemas.microsoft.com/office/spreadsheetml/2009/9/main" objectType="CheckBox" fmlaLink="$C$10" lockText="1" noThreeD="1"/>
</file>

<file path=xl/ctrlProps/ctrlProp9.xml><?xml version="1.0" encoding="utf-8"?>
<formControlPr xmlns="http://schemas.microsoft.com/office/spreadsheetml/2009/9/main" objectType="CheckBox" fmlaLink="$I$2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1571625</xdr:colOff>
          <xdr:row>16</xdr:row>
          <xdr:rowOff>142875</xdr:rowOff>
        </xdr:from>
        <xdr:to>
          <xdr:col>1</xdr:col>
          <xdr:colOff>1962150</xdr:colOff>
          <xdr:row>18</xdr:row>
          <xdr:rowOff>85725</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000-000001240000}"/>
                </a:ext>
              </a:extLst>
            </xdr:cNvPr>
            <xdr:cNvSpPr/>
          </xdr:nvSpPr>
          <xdr:spPr bwMode="auto">
            <a:xfrm>
              <a:off x="0" y="0"/>
              <a:ext cx="0" cy="0"/>
            </a:xfrm>
            <a:prstGeom prst="rect">
              <a:avLst/>
            </a:prstGeom>
            <a:noFill/>
            <a:ln>
              <a:noFill/>
            </a:ln>
            <a:extLst>
              <a:ext uri="{909E8E84-426E-40DD-AFC4-6F175D3DCCD1}">
                <a14:hiddenFill>
                  <a:solidFill>
                    <a:srgbClr val="FFFF9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1571625</xdr:colOff>
          <xdr:row>18</xdr:row>
          <xdr:rowOff>123825</xdr:rowOff>
        </xdr:from>
        <xdr:to>
          <xdr:col>1</xdr:col>
          <xdr:colOff>1895475</xdr:colOff>
          <xdr:row>21</xdr:row>
          <xdr:rowOff>19050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0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25</xdr:row>
          <xdr:rowOff>0</xdr:rowOff>
        </xdr:from>
        <xdr:to>
          <xdr:col>6</xdr:col>
          <xdr:colOff>609600</xdr:colOff>
          <xdr:row>27</xdr:row>
          <xdr:rowOff>28575</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0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27</xdr:row>
          <xdr:rowOff>0</xdr:rowOff>
        </xdr:from>
        <xdr:to>
          <xdr:col>6</xdr:col>
          <xdr:colOff>609600</xdr:colOff>
          <xdr:row>29</xdr:row>
          <xdr:rowOff>28575</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0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29</xdr:row>
          <xdr:rowOff>0</xdr:rowOff>
        </xdr:from>
        <xdr:to>
          <xdr:col>6</xdr:col>
          <xdr:colOff>609600</xdr:colOff>
          <xdr:row>31</xdr:row>
          <xdr:rowOff>38100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0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31</xdr:row>
          <xdr:rowOff>0</xdr:rowOff>
        </xdr:from>
        <xdr:to>
          <xdr:col>6</xdr:col>
          <xdr:colOff>619125</xdr:colOff>
          <xdr:row>32</xdr:row>
          <xdr:rowOff>133350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0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2638425</xdr:colOff>
          <xdr:row>19</xdr:row>
          <xdr:rowOff>123825</xdr:rowOff>
        </xdr:from>
        <xdr:to>
          <xdr:col>1</xdr:col>
          <xdr:colOff>619125</xdr:colOff>
          <xdr:row>21</xdr:row>
          <xdr:rowOff>66675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2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Bereits in Investitionen mit eingerechnet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8</xdr:row>
          <xdr:rowOff>114300</xdr:rowOff>
        </xdr:from>
        <xdr:to>
          <xdr:col>0</xdr:col>
          <xdr:colOff>3409950</xdr:colOff>
          <xdr:row>10</xdr:row>
          <xdr:rowOff>76200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2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Wärmespeicher dient als hydraulische Weiche</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3800475</xdr:colOff>
          <xdr:row>14</xdr:row>
          <xdr:rowOff>0</xdr:rowOff>
        </xdr:from>
        <xdr:to>
          <xdr:col>3</xdr:col>
          <xdr:colOff>28575</xdr:colOff>
          <xdr:row>15</xdr:row>
          <xdr:rowOff>133350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5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Bereits in Investitionen mit eingerechnet</a:t>
              </a:r>
            </a:p>
          </xdr:txBody>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http://www.fw704.de/" TargetMode="External"/><Relationship Id="rId6" Type="http://schemas.openxmlformats.org/officeDocument/2006/relationships/ctrlProp" Target="../ctrlProps/ctrlProp2.xml"/><Relationship Id="rId11" Type="http://schemas.openxmlformats.org/officeDocument/2006/relationships/comments" Target="../comments1.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mailto:info@agfw.de" TargetMode="External"/><Relationship Id="rId1" Type="http://schemas.openxmlformats.org/officeDocument/2006/relationships/hyperlink" Target="http://www.agfw.de/"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omments" Target="../comments3.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3.xml"/><Relationship Id="rId1" Type="http://schemas.openxmlformats.org/officeDocument/2006/relationships/printerSettings" Target="../printerSettings/printerSettings6.bin"/><Relationship Id="rId5" Type="http://schemas.openxmlformats.org/officeDocument/2006/relationships/comments" Target="../comments6.xml"/><Relationship Id="rId4" Type="http://schemas.openxmlformats.org/officeDocument/2006/relationships/ctrlProp" Target="../ctrlProps/ctrlProp9.xml"/></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9"/>
  <sheetViews>
    <sheetView showGridLines="0" zoomScaleNormal="100" workbookViewId="0">
      <pane ySplit="5" topLeftCell="A6" activePane="bottomLeft" state="frozen"/>
      <selection pane="bottomLeft" activeCell="M18" sqref="M18"/>
    </sheetView>
  </sheetViews>
  <sheetFormatPr baseColWidth="10" defaultColWidth="11.5703125" defaultRowHeight="15"/>
  <cols>
    <col min="1" max="1" width="4.140625" customWidth="1"/>
    <col min="2" max="2" width="33.140625" customWidth="1"/>
    <col min="3" max="3" width="4.5703125" customWidth="1"/>
    <col min="6" max="6" width="27.7109375" customWidth="1"/>
    <col min="9" max="9" width="12.140625" customWidth="1"/>
    <col min="10" max="10" width="1.42578125" customWidth="1"/>
  </cols>
  <sheetData>
    <row r="1" spans="1:13" s="420" customFormat="1">
      <c r="A1" s="461"/>
      <c r="B1" s="462"/>
      <c r="C1" s="462"/>
      <c r="D1" s="462"/>
      <c r="E1" s="462"/>
      <c r="F1" s="462"/>
      <c r="G1" s="462"/>
      <c r="H1" s="462"/>
      <c r="I1" s="462"/>
      <c r="J1" s="463" t="str">
        <f>"AGFW-Berechnungstool Version "&amp;Version!C1&amp;" (Stand: "&amp;TEXT(Version!C3, "TT.MM.JJJJ")&amp;")"</f>
        <v>AGFW-Berechnungstool Version 3.0 (Stand: 01.06.2024)</v>
      </c>
    </row>
    <row r="2" spans="1:13" ht="45" customHeight="1">
      <c r="A2" s="512" t="s">
        <v>0</v>
      </c>
      <c r="B2" s="512"/>
      <c r="C2" s="512"/>
      <c r="D2" s="512"/>
      <c r="E2" s="512"/>
      <c r="F2" s="512"/>
      <c r="G2" s="512"/>
      <c r="H2" s="512"/>
      <c r="I2" s="512"/>
      <c r="J2" s="512"/>
      <c r="K2" s="315"/>
      <c r="L2" s="315"/>
      <c r="M2" s="315"/>
    </row>
    <row r="3" spans="1:13" ht="26.25">
      <c r="A3" s="464" t="s">
        <v>1</v>
      </c>
      <c r="B3" s="465"/>
      <c r="C3" s="465"/>
      <c r="D3" s="465"/>
      <c r="E3" s="465"/>
      <c r="F3" s="465"/>
      <c r="G3" s="465"/>
      <c r="H3" s="465"/>
      <c r="I3" s="465"/>
      <c r="J3" s="465"/>
      <c r="K3" s="315"/>
    </row>
    <row r="4" spans="1:13" ht="48" customHeight="1">
      <c r="A4" s="517" t="s">
        <v>2</v>
      </c>
      <c r="B4" s="517"/>
      <c r="C4" s="517"/>
      <c r="D4" s="517"/>
      <c r="E4" s="517"/>
      <c r="F4" s="517"/>
      <c r="G4" s="517"/>
      <c r="H4" s="517"/>
      <c r="I4" s="517"/>
      <c r="J4" s="517"/>
      <c r="K4" s="315"/>
      <c r="M4" s="315"/>
    </row>
    <row r="5" spans="1:13" ht="36" customHeight="1">
      <c r="A5" s="466" t="s">
        <v>3</v>
      </c>
      <c r="B5" s="465"/>
      <c r="C5" s="467"/>
      <c r="D5" s="467"/>
      <c r="E5" s="518" t="s">
        <v>4</v>
      </c>
      <c r="F5" s="518"/>
      <c r="G5" s="518"/>
      <c r="H5" s="467"/>
      <c r="I5" s="467"/>
      <c r="J5" s="465"/>
      <c r="K5" s="315"/>
      <c r="L5" s="315"/>
      <c r="M5" s="315"/>
    </row>
    <row r="6" spans="1:13" s="419" customFormat="1" ht="22.9" customHeight="1">
      <c r="A6" s="468" t="s">
        <v>5</v>
      </c>
      <c r="B6" s="468"/>
      <c r="C6" s="468"/>
      <c r="D6" s="468"/>
      <c r="E6" s="468"/>
      <c r="F6" s="468"/>
      <c r="G6" s="468"/>
      <c r="H6" s="468"/>
      <c r="I6" s="468"/>
      <c r="J6" s="468"/>
      <c r="K6" s="418"/>
      <c r="L6" s="418"/>
      <c r="M6" s="418"/>
    </row>
    <row r="7" spans="1:13" s="419" customFormat="1" ht="107.45" customHeight="1">
      <c r="A7" s="511" t="s">
        <v>6</v>
      </c>
      <c r="B7" s="511"/>
      <c r="C7" s="511"/>
      <c r="D7" s="511"/>
      <c r="E7" s="511"/>
      <c r="F7" s="511"/>
      <c r="G7" s="511"/>
      <c r="H7" s="511"/>
      <c r="I7" s="511"/>
      <c r="J7" s="511"/>
      <c r="K7" s="418"/>
      <c r="L7" s="418"/>
      <c r="M7" s="418"/>
    </row>
    <row r="8" spans="1:13" s="317" customFormat="1" ht="20.100000000000001" customHeight="1">
      <c r="A8" s="468" t="s">
        <v>7</v>
      </c>
      <c r="B8" s="469"/>
      <c r="C8" s="469"/>
      <c r="D8" s="469"/>
      <c r="E8" s="469"/>
      <c r="F8" s="469"/>
      <c r="G8" s="469"/>
      <c r="H8" s="469"/>
      <c r="I8" s="469"/>
      <c r="J8" s="470"/>
    </row>
    <row r="9" spans="1:13" ht="15.75" thickBot="1">
      <c r="A9" s="30"/>
      <c r="B9" s="30"/>
      <c r="C9" s="30"/>
      <c r="D9" s="30"/>
      <c r="E9" s="30"/>
      <c r="F9" s="30"/>
      <c r="G9" s="30"/>
      <c r="H9" s="30"/>
      <c r="I9" s="30"/>
      <c r="J9" s="30"/>
    </row>
    <row r="10" spans="1:13" ht="16.5" thickBot="1">
      <c r="A10" s="32" t="s">
        <v>8</v>
      </c>
      <c r="B10" s="30"/>
      <c r="C10" s="513"/>
      <c r="D10" s="514"/>
      <c r="E10" s="514"/>
      <c r="F10" s="515"/>
      <c r="G10" s="30"/>
      <c r="H10" s="30"/>
      <c r="I10" s="30"/>
      <c r="J10" s="30"/>
    </row>
    <row r="11" spans="1:13" ht="16.5" thickBot="1">
      <c r="A11" s="32" t="s">
        <v>9</v>
      </c>
      <c r="B11" s="30"/>
      <c r="C11" s="513"/>
      <c r="D11" s="514"/>
      <c r="E11" s="514"/>
      <c r="F11" s="515"/>
      <c r="G11" s="30"/>
      <c r="H11" s="30"/>
      <c r="I11" s="30"/>
      <c r="J11" s="30"/>
    </row>
    <row r="12" spans="1:13" ht="16.5" thickBot="1">
      <c r="A12" s="32" t="s">
        <v>10</v>
      </c>
      <c r="B12" s="30"/>
      <c r="C12" s="513"/>
      <c r="D12" s="514"/>
      <c r="E12" s="514"/>
      <c r="F12" s="515"/>
      <c r="G12" s="30"/>
      <c r="H12" s="30"/>
      <c r="I12" s="30"/>
      <c r="J12" s="30"/>
    </row>
    <row r="13" spans="1:13" ht="16.5" thickBot="1">
      <c r="A13" s="32" t="s">
        <v>11</v>
      </c>
      <c r="B13" s="30"/>
      <c r="C13" s="516"/>
      <c r="D13" s="514"/>
      <c r="E13" s="514"/>
      <c r="F13" s="515"/>
      <c r="G13" s="30"/>
      <c r="H13" s="30"/>
      <c r="I13" s="30"/>
      <c r="J13" s="30"/>
    </row>
    <row r="14" spans="1:13">
      <c r="A14" s="30"/>
      <c r="B14" s="30"/>
      <c r="C14" s="30"/>
      <c r="D14" s="30"/>
      <c r="E14" s="30"/>
      <c r="F14" s="30"/>
      <c r="G14" s="30"/>
      <c r="H14" s="30"/>
      <c r="I14" s="30"/>
      <c r="J14" s="30"/>
    </row>
    <row r="15" spans="1:13" s="317" customFormat="1" ht="20.100000000000001" customHeight="1">
      <c r="A15" s="468" t="s">
        <v>12</v>
      </c>
      <c r="B15" s="469"/>
      <c r="C15" s="469"/>
      <c r="D15" s="469"/>
      <c r="E15" s="469"/>
      <c r="F15" s="469"/>
      <c r="G15" s="469"/>
      <c r="H15" s="469"/>
      <c r="I15" s="469"/>
      <c r="J15" s="470"/>
    </row>
    <row r="16" spans="1:13" ht="15.75">
      <c r="A16" s="318" t="s">
        <v>13</v>
      </c>
      <c r="B16" s="30"/>
      <c r="C16" s="30"/>
      <c r="D16" s="30"/>
      <c r="E16" s="30"/>
      <c r="F16" s="30"/>
      <c r="G16" s="30"/>
      <c r="H16" s="30"/>
      <c r="I16" s="30"/>
      <c r="J16" s="30"/>
    </row>
    <row r="17" spans="1:10">
      <c r="A17" s="30"/>
      <c r="B17" s="30"/>
      <c r="C17" s="30"/>
      <c r="D17" s="30"/>
      <c r="E17" s="30"/>
      <c r="F17" s="30"/>
      <c r="G17" s="30"/>
      <c r="H17" s="30"/>
      <c r="I17" s="30"/>
      <c r="J17" s="30"/>
    </row>
    <row r="18" spans="1:10" ht="15.75">
      <c r="A18" s="29" t="s">
        <v>14</v>
      </c>
      <c r="B18" s="30"/>
      <c r="C18" s="30"/>
      <c r="D18" s="31" t="s">
        <v>15</v>
      </c>
      <c r="E18" s="30"/>
      <c r="F18" s="30"/>
      <c r="G18" s="30"/>
      <c r="H18" s="30"/>
      <c r="I18" s="30"/>
      <c r="J18" s="28" t="b">
        <v>0</v>
      </c>
    </row>
    <row r="19" spans="1:10">
      <c r="A19" s="30"/>
      <c r="B19" s="30"/>
      <c r="C19" s="30"/>
      <c r="D19" s="30"/>
      <c r="E19" s="30"/>
      <c r="F19" s="30"/>
      <c r="G19" s="30"/>
      <c r="H19" s="30"/>
      <c r="I19" s="30"/>
      <c r="J19" s="30"/>
    </row>
    <row r="20" spans="1:10" ht="15.75">
      <c r="A20" s="29" t="s">
        <v>16</v>
      </c>
      <c r="B20" s="30"/>
      <c r="C20" s="30"/>
      <c r="D20" s="31" t="s">
        <v>17</v>
      </c>
      <c r="E20" s="30"/>
      <c r="F20" s="30"/>
      <c r="G20" s="30"/>
      <c r="H20" s="30"/>
      <c r="I20" s="30"/>
      <c r="J20" s="28" t="b">
        <v>0</v>
      </c>
    </row>
    <row r="21" spans="1:10" ht="3.6" customHeight="1">
      <c r="A21" s="29"/>
      <c r="B21" s="30"/>
      <c r="C21" s="30"/>
      <c r="D21" s="31"/>
      <c r="E21" s="30"/>
      <c r="F21" s="30"/>
      <c r="G21" s="30"/>
      <c r="H21" s="30"/>
      <c r="I21" s="30"/>
      <c r="J21" s="28"/>
    </row>
    <row r="22" spans="1:10" ht="15.75">
      <c r="A22" s="29" t="s">
        <v>18</v>
      </c>
      <c r="B22" s="30"/>
      <c r="C22" s="30"/>
      <c r="D22" s="31"/>
      <c r="E22" s="30"/>
      <c r="F22" s="30"/>
      <c r="G22" s="30"/>
      <c r="H22" s="30"/>
      <c r="I22" s="30"/>
      <c r="J22" s="28"/>
    </row>
    <row r="23" spans="1:10" ht="4.9000000000000004" customHeight="1">
      <c r="A23" s="29"/>
      <c r="B23" s="30"/>
      <c r="C23" s="30"/>
      <c r="D23" s="31"/>
      <c r="E23" s="30"/>
      <c r="F23" s="30"/>
      <c r="G23" s="30"/>
      <c r="H23" s="30"/>
      <c r="I23" s="30"/>
      <c r="J23" s="28"/>
    </row>
    <row r="24" spans="1:10" ht="15.75">
      <c r="A24" s="510" t="s">
        <v>19</v>
      </c>
      <c r="B24" s="510"/>
      <c r="C24" s="510"/>
      <c r="D24" s="510"/>
      <c r="E24" s="510"/>
      <c r="F24" s="510"/>
      <c r="G24" s="510"/>
      <c r="H24" s="30"/>
      <c r="I24" s="30"/>
      <c r="J24" s="30"/>
    </row>
    <row r="25" spans="1:10" ht="7.15" customHeight="1">
      <c r="A25" s="30"/>
      <c r="B25" s="30"/>
      <c r="C25" s="30"/>
      <c r="D25" s="30"/>
      <c r="E25" s="30"/>
      <c r="F25" s="30"/>
      <c r="G25" s="30"/>
      <c r="H25" s="30"/>
      <c r="I25" s="30"/>
      <c r="J25" s="30"/>
    </row>
    <row r="26" spans="1:10" ht="15.75">
      <c r="A26" s="29"/>
      <c r="B26" s="426" t="s">
        <v>20</v>
      </c>
      <c r="C26" s="30"/>
      <c r="D26" s="30"/>
      <c r="E26" s="30"/>
      <c r="F26" s="30"/>
      <c r="G26" s="30"/>
      <c r="H26" s="28" t="b">
        <v>0</v>
      </c>
      <c r="I26" s="30"/>
      <c r="J26" s="30"/>
    </row>
    <row r="27" spans="1:10" ht="7.15" customHeight="1">
      <c r="A27" s="30"/>
      <c r="B27" s="30"/>
      <c r="C27" s="30"/>
      <c r="D27" s="30"/>
      <c r="E27" s="30"/>
      <c r="F27" s="30"/>
      <c r="G27" s="30"/>
      <c r="H27" s="2"/>
      <c r="I27" s="30"/>
      <c r="J27" s="30"/>
    </row>
    <row r="28" spans="1:10" ht="15.75">
      <c r="A28" s="29"/>
      <c r="B28" s="426" t="s">
        <v>21</v>
      </c>
      <c r="C28" s="30"/>
      <c r="D28" s="30"/>
      <c r="E28" s="30"/>
      <c r="F28" s="30"/>
      <c r="G28" s="30"/>
      <c r="H28" s="28" t="b">
        <v>0</v>
      </c>
      <c r="I28" s="30"/>
      <c r="J28" s="319" t="str">
        <f>IF(AND(AND(J18=FALSE),OR(H26=TRUE,H28=TRUE,H30=TRUE,H32=TRUE)),"Erlöse=0","Erlöse!=0")</f>
        <v>Erlöse!=0</v>
      </c>
    </row>
    <row r="29" spans="1:10" ht="7.15" customHeight="1">
      <c r="A29" s="32"/>
      <c r="B29" s="30"/>
      <c r="C29" s="30"/>
      <c r="D29" s="30"/>
      <c r="E29" s="30"/>
      <c r="F29" s="30"/>
      <c r="G29" s="30"/>
      <c r="H29" s="30"/>
      <c r="I29" s="30"/>
      <c r="J29" s="30"/>
    </row>
    <row r="30" spans="1:10" ht="15.75">
      <c r="A30" s="29"/>
      <c r="B30" s="426" t="s">
        <v>22</v>
      </c>
      <c r="C30" s="30"/>
      <c r="D30" s="30"/>
      <c r="E30" s="30"/>
      <c r="F30" s="30"/>
      <c r="G30" s="30"/>
      <c r="H30" s="28" t="b">
        <v>0</v>
      </c>
      <c r="I30" s="30"/>
      <c r="J30" s="30"/>
    </row>
    <row r="31" spans="1:10" ht="7.15" customHeight="1">
      <c r="A31" s="32"/>
      <c r="B31" s="30"/>
      <c r="C31" s="30"/>
      <c r="D31" s="30"/>
      <c r="E31" s="30"/>
      <c r="F31" s="30"/>
      <c r="G31" s="30"/>
      <c r="H31" s="30"/>
      <c r="I31" s="30"/>
      <c r="J31" s="30"/>
    </row>
    <row r="32" spans="1:10" ht="15.75">
      <c r="A32" s="29"/>
      <c r="B32" s="426" t="s">
        <v>23</v>
      </c>
      <c r="C32" s="30"/>
      <c r="D32" s="30"/>
      <c r="E32" s="30"/>
      <c r="F32" s="30"/>
      <c r="G32" s="30"/>
      <c r="H32" s="28" t="b">
        <v>0</v>
      </c>
      <c r="I32" s="30"/>
      <c r="J32" s="30"/>
    </row>
    <row r="33" spans="1:10">
      <c r="A33" s="30"/>
      <c r="B33" s="30"/>
      <c r="C33" s="30"/>
      <c r="D33" s="30"/>
      <c r="E33" s="30"/>
      <c r="F33" s="30"/>
      <c r="G33" s="30"/>
      <c r="H33" s="30"/>
      <c r="I33" s="30"/>
      <c r="J33" s="30"/>
    </row>
    <row r="34" spans="1:10" s="317" customFormat="1" ht="20.100000000000001" customHeight="1">
      <c r="A34" s="471" t="s">
        <v>24</v>
      </c>
      <c r="B34" s="472"/>
      <c r="C34" s="472"/>
      <c r="D34" s="472"/>
      <c r="E34" s="472"/>
      <c r="F34" s="472"/>
      <c r="G34" s="472"/>
      <c r="H34" s="472"/>
      <c r="I34" s="472"/>
      <c r="J34" s="473"/>
    </row>
    <row r="35" spans="1:10" s="317" customFormat="1" ht="20.100000000000001" customHeight="1">
      <c r="A35" s="99" t="s">
        <v>25</v>
      </c>
      <c r="B35" s="49"/>
      <c r="C35" s="49"/>
      <c r="D35" s="49"/>
      <c r="E35" s="49"/>
      <c r="F35" s="49"/>
      <c r="G35" s="49"/>
      <c r="H35" s="49"/>
      <c r="I35" s="49"/>
      <c r="J35" s="48"/>
    </row>
    <row r="36" spans="1:10" s="317" customFormat="1" ht="20.100000000000001" customHeight="1">
      <c r="A36" s="320" t="s">
        <v>26</v>
      </c>
      <c r="B36" s="321" t="s">
        <v>27</v>
      </c>
      <c r="C36" s="305" t="s">
        <v>28</v>
      </c>
      <c r="D36" s="48"/>
      <c r="E36" s="49"/>
      <c r="F36" s="49"/>
      <c r="G36" s="49"/>
      <c r="H36" s="49"/>
      <c r="I36" s="49"/>
      <c r="J36" s="48"/>
    </row>
    <row r="37" spans="1:10" s="317" customFormat="1" ht="14.45" customHeight="1">
      <c r="A37" s="320" t="s">
        <v>26</v>
      </c>
      <c r="B37" s="321" t="s">
        <v>29</v>
      </c>
      <c r="C37" s="305" t="s">
        <v>30</v>
      </c>
      <c r="D37" s="48"/>
      <c r="E37" s="49"/>
      <c r="F37" s="49"/>
      <c r="G37" s="49"/>
      <c r="H37" s="49"/>
      <c r="I37" s="49"/>
      <c r="J37" s="48"/>
    </row>
    <row r="38" spans="1:10" ht="9" customHeight="1">
      <c r="A38" s="30"/>
      <c r="B38" s="30"/>
      <c r="C38" s="30"/>
      <c r="D38" s="30"/>
      <c r="E38" s="30"/>
      <c r="F38" s="30"/>
      <c r="G38" s="30"/>
      <c r="H38" s="30"/>
      <c r="I38" s="30"/>
      <c r="J38" s="30"/>
    </row>
    <row r="39" spans="1:10">
      <c r="A39" s="99" t="s">
        <v>31</v>
      </c>
      <c r="B39" s="30"/>
      <c r="C39" s="30"/>
      <c r="D39" s="30"/>
      <c r="E39" s="30"/>
      <c r="F39" s="30"/>
      <c r="G39" s="30"/>
      <c r="H39" s="30"/>
      <c r="I39" s="30"/>
      <c r="J39" s="30"/>
    </row>
    <row r="40" spans="1:10">
      <c r="A40" s="320" t="s">
        <v>26</v>
      </c>
      <c r="B40" s="321" t="s">
        <v>32</v>
      </c>
      <c r="C40" s="305" t="s">
        <v>33</v>
      </c>
      <c r="D40" s="30"/>
      <c r="E40" s="30"/>
      <c r="F40" s="30"/>
      <c r="G40" s="30"/>
      <c r="H40" s="30"/>
      <c r="I40" s="30"/>
      <c r="J40" s="30"/>
    </row>
    <row r="41" spans="1:10">
      <c r="A41" s="320" t="s">
        <v>26</v>
      </c>
      <c r="B41" s="31" t="s">
        <v>34</v>
      </c>
      <c r="C41" s="30" t="s">
        <v>35</v>
      </c>
      <c r="D41" s="30"/>
      <c r="E41" s="30"/>
      <c r="F41" s="30"/>
      <c r="G41" s="30"/>
      <c r="H41" s="30"/>
      <c r="I41" s="30"/>
      <c r="J41" s="30"/>
    </row>
    <row r="42" spans="1:10">
      <c r="A42" s="320" t="s">
        <v>26</v>
      </c>
      <c r="B42" s="31" t="s">
        <v>36</v>
      </c>
      <c r="C42" s="30" t="s">
        <v>37</v>
      </c>
      <c r="D42" s="30"/>
      <c r="E42" s="30"/>
      <c r="F42" s="30"/>
      <c r="G42" s="30"/>
      <c r="H42" s="30"/>
      <c r="I42" s="30"/>
      <c r="J42" s="30"/>
    </row>
    <row r="43" spans="1:10" ht="11.25" customHeight="1">
      <c r="A43" s="30"/>
      <c r="B43" s="30"/>
      <c r="C43" s="30"/>
      <c r="D43" s="30"/>
      <c r="E43" s="30"/>
      <c r="F43" s="30"/>
      <c r="G43" s="30"/>
      <c r="H43" s="30"/>
      <c r="I43" s="30"/>
      <c r="J43" s="30"/>
    </row>
    <row r="44" spans="1:10">
      <c r="A44" s="99" t="s">
        <v>38</v>
      </c>
      <c r="B44" s="30"/>
      <c r="C44" s="30"/>
      <c r="D44" s="30"/>
      <c r="E44" s="30"/>
      <c r="F44" s="30"/>
      <c r="G44" s="30"/>
      <c r="H44" s="30"/>
      <c r="I44" s="30"/>
      <c r="J44" s="30"/>
    </row>
    <row r="45" spans="1:10">
      <c r="A45" s="320" t="s">
        <v>26</v>
      </c>
      <c r="B45" s="31" t="s">
        <v>39</v>
      </c>
      <c r="C45" s="305" t="s">
        <v>40</v>
      </c>
      <c r="D45" s="30"/>
      <c r="E45" s="30"/>
      <c r="F45" s="30"/>
      <c r="G45" s="30"/>
      <c r="H45" s="30"/>
      <c r="I45" s="30"/>
      <c r="J45" s="30"/>
    </row>
    <row r="46" spans="1:10">
      <c r="A46" s="320" t="s">
        <v>26</v>
      </c>
      <c r="B46" s="31" t="s">
        <v>41</v>
      </c>
      <c r="C46" s="30" t="s">
        <v>42</v>
      </c>
      <c r="D46" s="30"/>
      <c r="E46" s="30"/>
      <c r="F46" s="30"/>
      <c r="G46" s="30"/>
      <c r="H46" s="30"/>
      <c r="I46" s="30"/>
      <c r="J46" s="30"/>
    </row>
    <row r="47" spans="1:10">
      <c r="A47" s="320" t="s">
        <v>26</v>
      </c>
      <c r="B47" s="31" t="s">
        <v>43</v>
      </c>
      <c r="C47" s="30" t="s">
        <v>44</v>
      </c>
      <c r="D47" s="30"/>
      <c r="E47" s="30"/>
      <c r="F47" s="30"/>
      <c r="G47" s="30"/>
      <c r="H47" s="30"/>
      <c r="I47" s="30"/>
      <c r="J47" s="30"/>
    </row>
    <row r="48" spans="1:10">
      <c r="A48" s="320" t="s">
        <v>26</v>
      </c>
      <c r="B48" s="31" t="s">
        <v>45</v>
      </c>
      <c r="C48" s="30" t="s">
        <v>37</v>
      </c>
      <c r="D48" s="30"/>
      <c r="E48" s="30"/>
      <c r="F48" s="30"/>
      <c r="G48" s="30"/>
      <c r="H48" s="30"/>
      <c r="I48" s="30"/>
      <c r="J48" s="30"/>
    </row>
    <row r="49" spans="1:10">
      <c r="A49" s="30"/>
      <c r="B49" s="30"/>
      <c r="C49" s="30"/>
      <c r="D49" s="30"/>
      <c r="E49" s="30"/>
      <c r="F49" s="30"/>
      <c r="G49" s="30"/>
      <c r="H49" s="30"/>
      <c r="I49" s="30"/>
      <c r="J49" s="30"/>
    </row>
  </sheetData>
  <sheetProtection algorithmName="SHA-512" hashValue="zabiMHspU1Bz9S3Nm4NwwLxPp8xHo8kvnHyiyEsCbbFKaVUduV1vdzE3lvJh4ePs7noVSnLvPFqofpiYuBTX1A==" saltValue="iwGF6mDM0lNkVexPuwfyYw==" spinCount="100000" sheet="1" objects="1" scenarios="1"/>
  <mergeCells count="9">
    <mergeCell ref="A24:G24"/>
    <mergeCell ref="A7:J7"/>
    <mergeCell ref="A2:J2"/>
    <mergeCell ref="C10:F10"/>
    <mergeCell ref="C11:F11"/>
    <mergeCell ref="C12:F12"/>
    <mergeCell ref="C13:F13"/>
    <mergeCell ref="A4:J4"/>
    <mergeCell ref="E5:G5"/>
  </mergeCells>
  <hyperlinks>
    <hyperlink ref="D20" location="'Eingaben Netz'!A1" display="Zur Eingabeseite für die Berechnung der Wirtschaftlichkeit von Wärmenetzen" xr:uid="{00000000-0004-0000-0000-000000000000}"/>
    <hyperlink ref="B40" location="'Eingaben Speicher'!A1" display="Eingaben Speicher" xr:uid="{00000000-0004-0000-0000-000001000000}"/>
    <hyperlink ref="B41" location="'Berechnung Speicher'!A1" display="Berechnung Speicher" xr:uid="{00000000-0004-0000-0000-000002000000}"/>
    <hyperlink ref="B42" location="'Ergebnis Speicher'!A1" display="Ergebnis Speicher" xr:uid="{00000000-0004-0000-0000-000003000000}"/>
    <hyperlink ref="B45" location="'Eingaben Netz'!A1" display="Eingaben Netz" xr:uid="{00000000-0004-0000-0000-000004000000}"/>
    <hyperlink ref="B46" location="'Berechnung Netz'!A1" display="Berechnung Netz" xr:uid="{00000000-0004-0000-0000-000005000000}"/>
    <hyperlink ref="B47" location="'Nebenrechnung Netz'!A1" display="Nebenrechnung Netz" xr:uid="{00000000-0004-0000-0000-000006000000}"/>
    <hyperlink ref="B48" location="'Ergebnis Netz'!A1" display="Ergebnis Netz" xr:uid="{00000000-0004-0000-0000-000007000000}"/>
    <hyperlink ref="B36" location="Investitionen!A1" display="Investitionen" xr:uid="{00000000-0004-0000-0000-000008000000}"/>
    <hyperlink ref="D18" location="'Eingaben Speicher'!Druckbereich" display="Zur Eingabeseite für die Berechnung der Wirtschaftlichkeitslücke bei Wärme-/Kältespeichern" xr:uid="{00000000-0004-0000-0000-000009000000}"/>
    <hyperlink ref="E5" r:id="rId1" xr:uid="{00000000-0004-0000-0000-00000A000000}"/>
    <hyperlink ref="B37" location="Version!A1" display="Version" xr:uid="{00000000-0004-0000-0000-00000B000000}"/>
  </hyperlinks>
  <pageMargins left="0.70866141732283472" right="0.70866141732283472" top="0.78740157480314965" bottom="0.78740157480314965" header="0.31496062992125984" footer="0.31496062992125984"/>
  <pageSetup paperSize="9" scale="95" orientation="landscape" r:id="rId2"/>
  <rowBreaks count="1" manualBreakCount="1">
    <brk id="14" max="9" man="1"/>
  </rowBreaks>
  <drawing r:id="rId3"/>
  <legacyDrawing r:id="rId4"/>
  <mc:AlternateContent xmlns:mc="http://schemas.openxmlformats.org/markup-compatibility/2006">
    <mc:Choice Requires="x14">
      <controls>
        <mc:AlternateContent xmlns:mc="http://schemas.openxmlformats.org/markup-compatibility/2006">
          <mc:Choice Requires="x14">
            <control shapeId="9217" r:id="rId5" name="Check Box 1">
              <controlPr locked="0" defaultSize="0" autoFill="0" autoLine="0" autoPict="0">
                <anchor moveWithCells="1">
                  <from>
                    <xdr:col>1</xdr:col>
                    <xdr:colOff>1571625</xdr:colOff>
                    <xdr:row>16</xdr:row>
                    <xdr:rowOff>142875</xdr:rowOff>
                  </from>
                  <to>
                    <xdr:col>1</xdr:col>
                    <xdr:colOff>1962150</xdr:colOff>
                    <xdr:row>18</xdr:row>
                    <xdr:rowOff>85725</xdr:rowOff>
                  </to>
                </anchor>
              </controlPr>
            </control>
          </mc:Choice>
        </mc:AlternateContent>
        <mc:AlternateContent xmlns:mc="http://schemas.openxmlformats.org/markup-compatibility/2006">
          <mc:Choice Requires="x14">
            <control shapeId="9218" r:id="rId6" name="Check Box 2">
              <controlPr locked="0" defaultSize="0" autoFill="0" autoLine="0" autoPict="0">
                <anchor moveWithCells="1">
                  <from>
                    <xdr:col>1</xdr:col>
                    <xdr:colOff>1571625</xdr:colOff>
                    <xdr:row>18</xdr:row>
                    <xdr:rowOff>123825</xdr:rowOff>
                  </from>
                  <to>
                    <xdr:col>1</xdr:col>
                    <xdr:colOff>1895475</xdr:colOff>
                    <xdr:row>21</xdr:row>
                    <xdr:rowOff>19050</xdr:rowOff>
                  </to>
                </anchor>
              </controlPr>
            </control>
          </mc:Choice>
        </mc:AlternateContent>
        <mc:AlternateContent xmlns:mc="http://schemas.openxmlformats.org/markup-compatibility/2006">
          <mc:Choice Requires="x14">
            <control shapeId="9219" r:id="rId7" name="Check Box 3">
              <controlPr locked="0" defaultSize="0" autoFill="0" autoLine="0" autoPict="0">
                <anchor moveWithCells="1">
                  <from>
                    <xdr:col>6</xdr:col>
                    <xdr:colOff>219075</xdr:colOff>
                    <xdr:row>25</xdr:row>
                    <xdr:rowOff>0</xdr:rowOff>
                  </from>
                  <to>
                    <xdr:col>6</xdr:col>
                    <xdr:colOff>609600</xdr:colOff>
                    <xdr:row>27</xdr:row>
                    <xdr:rowOff>28575</xdr:rowOff>
                  </to>
                </anchor>
              </controlPr>
            </control>
          </mc:Choice>
        </mc:AlternateContent>
        <mc:AlternateContent xmlns:mc="http://schemas.openxmlformats.org/markup-compatibility/2006">
          <mc:Choice Requires="x14">
            <control shapeId="9220" r:id="rId8" name="Check Box 4">
              <controlPr locked="0" defaultSize="0" autoFill="0" autoLine="0" autoPict="0">
                <anchor moveWithCells="1">
                  <from>
                    <xdr:col>6</xdr:col>
                    <xdr:colOff>219075</xdr:colOff>
                    <xdr:row>27</xdr:row>
                    <xdr:rowOff>0</xdr:rowOff>
                  </from>
                  <to>
                    <xdr:col>6</xdr:col>
                    <xdr:colOff>609600</xdr:colOff>
                    <xdr:row>29</xdr:row>
                    <xdr:rowOff>28575</xdr:rowOff>
                  </to>
                </anchor>
              </controlPr>
            </control>
          </mc:Choice>
        </mc:AlternateContent>
        <mc:AlternateContent xmlns:mc="http://schemas.openxmlformats.org/markup-compatibility/2006">
          <mc:Choice Requires="x14">
            <control shapeId="9221" r:id="rId9" name="Check Box 5">
              <controlPr locked="0" defaultSize="0" autoFill="0" autoLine="0" autoPict="0">
                <anchor moveWithCells="1">
                  <from>
                    <xdr:col>6</xdr:col>
                    <xdr:colOff>219075</xdr:colOff>
                    <xdr:row>29</xdr:row>
                    <xdr:rowOff>0</xdr:rowOff>
                  </from>
                  <to>
                    <xdr:col>6</xdr:col>
                    <xdr:colOff>609600</xdr:colOff>
                    <xdr:row>31</xdr:row>
                    <xdr:rowOff>38100</xdr:rowOff>
                  </to>
                </anchor>
              </controlPr>
            </control>
          </mc:Choice>
        </mc:AlternateContent>
        <mc:AlternateContent xmlns:mc="http://schemas.openxmlformats.org/markup-compatibility/2006">
          <mc:Choice Requires="x14">
            <control shapeId="9222" r:id="rId10" name="Check Box 6">
              <controlPr locked="0" defaultSize="0" autoFill="0" autoLine="0" autoPict="0">
                <anchor moveWithCells="1">
                  <from>
                    <xdr:col>6</xdr:col>
                    <xdr:colOff>228600</xdr:colOff>
                    <xdr:row>31</xdr:row>
                    <xdr:rowOff>0</xdr:rowOff>
                  </from>
                  <to>
                    <xdr:col>6</xdr:col>
                    <xdr:colOff>619125</xdr:colOff>
                    <xdr:row>32</xdr:row>
                    <xdr:rowOff>133350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65"/>
  <sheetViews>
    <sheetView showGridLines="0" tabSelected="1" zoomScaleNormal="100" workbookViewId="0">
      <selection activeCell="O12" sqref="O12"/>
    </sheetView>
  </sheetViews>
  <sheetFormatPr baseColWidth="10" defaultColWidth="11.42578125" defaultRowHeight="15"/>
  <cols>
    <col min="2" max="2" width="9.140625" customWidth="1"/>
    <col min="3" max="3" width="13.28515625" bestFit="1" customWidth="1"/>
  </cols>
  <sheetData>
    <row r="1" spans="1:13" s="328" customFormat="1" ht="28.5">
      <c r="A1" s="506" t="s">
        <v>235</v>
      </c>
      <c r="B1" s="507"/>
      <c r="C1" s="508" t="s">
        <v>260</v>
      </c>
      <c r="D1" s="507"/>
      <c r="E1" s="507"/>
      <c r="F1" s="507"/>
      <c r="G1" s="507"/>
      <c r="H1" s="507"/>
      <c r="I1" s="507"/>
      <c r="J1" s="507"/>
      <c r="K1" s="507"/>
      <c r="L1" s="507"/>
      <c r="M1" s="507"/>
    </row>
    <row r="2" spans="1:13" ht="12" customHeight="1">
      <c r="A2" s="423"/>
      <c r="B2" s="30"/>
      <c r="C2" s="423"/>
      <c r="D2" s="30"/>
      <c r="E2" s="30"/>
      <c r="F2" s="30"/>
      <c r="G2" s="30"/>
      <c r="H2" s="30"/>
      <c r="I2" s="30"/>
      <c r="J2" s="30"/>
      <c r="K2" s="30"/>
      <c r="L2" s="30"/>
      <c r="M2" s="30"/>
    </row>
    <row r="3" spans="1:13">
      <c r="A3" s="30" t="s">
        <v>236</v>
      </c>
      <c r="B3" s="424"/>
      <c r="C3" s="425">
        <v>45444</v>
      </c>
      <c r="D3" s="30"/>
      <c r="E3" s="30"/>
      <c r="F3" s="30"/>
      <c r="G3" s="30"/>
      <c r="H3" s="30"/>
      <c r="I3" s="30"/>
      <c r="J3" s="30"/>
      <c r="K3" s="30"/>
      <c r="L3" s="30"/>
      <c r="M3" s="30"/>
    </row>
    <row r="4" spans="1:13">
      <c r="A4" s="30"/>
      <c r="B4" s="30"/>
      <c r="C4" s="30"/>
      <c r="D4" s="30"/>
      <c r="E4" s="30"/>
      <c r="F4" s="30"/>
      <c r="G4" s="30"/>
      <c r="H4" s="30"/>
      <c r="I4" s="30"/>
      <c r="J4" s="30"/>
      <c r="K4" s="30"/>
      <c r="L4" s="30"/>
      <c r="M4" s="30"/>
    </row>
    <row r="5" spans="1:13">
      <c r="A5" s="30"/>
      <c r="B5" s="30"/>
      <c r="C5" s="30"/>
      <c r="D5" s="30"/>
      <c r="E5" s="30"/>
      <c r="F5" s="30"/>
      <c r="G5" s="30"/>
      <c r="H5" s="30"/>
      <c r="I5" s="30"/>
      <c r="J5" s="30"/>
      <c r="K5" s="30"/>
      <c r="L5" s="30"/>
      <c r="M5" s="30"/>
    </row>
    <row r="6" spans="1:13" s="317" customFormat="1" ht="18.75">
      <c r="A6" s="472" t="s">
        <v>237</v>
      </c>
      <c r="B6" s="473"/>
      <c r="C6" s="473"/>
      <c r="D6" s="473"/>
      <c r="E6" s="473"/>
      <c r="F6" s="473"/>
      <c r="G6" s="473"/>
      <c r="H6" s="473"/>
      <c r="I6" s="473"/>
      <c r="J6" s="473"/>
      <c r="K6" s="473"/>
      <c r="L6" s="473"/>
      <c r="M6" s="473"/>
    </row>
    <row r="7" spans="1:13" ht="9" customHeight="1">
      <c r="A7" s="30"/>
      <c r="B7" s="30"/>
      <c r="C7" s="30"/>
      <c r="D7" s="30"/>
      <c r="E7" s="30"/>
      <c r="F7" s="30"/>
      <c r="G7" s="30"/>
      <c r="H7" s="30"/>
      <c r="I7" s="30"/>
      <c r="J7" s="30"/>
      <c r="K7" s="30"/>
      <c r="L7" s="30"/>
      <c r="M7" s="30"/>
    </row>
    <row r="8" spans="1:13">
      <c r="A8" s="30" t="s">
        <v>250</v>
      </c>
      <c r="B8" s="30"/>
      <c r="C8" s="30"/>
      <c r="D8" s="30"/>
      <c r="E8" s="30"/>
      <c r="F8" s="30"/>
      <c r="G8" s="30"/>
      <c r="H8" s="30"/>
      <c r="I8" s="30"/>
      <c r="J8" s="30"/>
      <c r="K8" s="30"/>
      <c r="L8" s="30"/>
      <c r="M8" s="30"/>
    </row>
    <row r="9" spans="1:13">
      <c r="A9" s="30" t="s">
        <v>251</v>
      </c>
      <c r="B9" s="30"/>
      <c r="C9" s="30"/>
      <c r="D9" s="30"/>
      <c r="E9" s="30"/>
      <c r="F9" s="30"/>
      <c r="G9" s="30"/>
      <c r="H9" s="30"/>
      <c r="I9" s="30"/>
      <c r="J9" s="30"/>
      <c r="K9" s="30"/>
      <c r="L9" s="30"/>
      <c r="M9" s="30"/>
    </row>
    <row r="10" spans="1:13">
      <c r="A10" s="459" t="s">
        <v>252</v>
      </c>
      <c r="B10" s="30"/>
      <c r="C10" s="30"/>
      <c r="D10" s="30"/>
      <c r="E10" s="30"/>
      <c r="F10" s="30"/>
      <c r="G10" s="30"/>
      <c r="H10" s="30"/>
      <c r="I10" s="30"/>
      <c r="J10" s="30"/>
      <c r="K10" s="30"/>
      <c r="L10" s="30"/>
      <c r="M10" s="30"/>
    </row>
    <row r="11" spans="1:13">
      <c r="A11" s="459" t="s">
        <v>238</v>
      </c>
      <c r="B11" s="30"/>
      <c r="C11" s="30"/>
      <c r="D11" s="30"/>
      <c r="E11" s="30"/>
      <c r="F11" s="30"/>
      <c r="G11" s="30"/>
      <c r="H11" s="30"/>
      <c r="I11" s="30"/>
      <c r="J11" s="30"/>
      <c r="K11" s="30"/>
      <c r="L11" s="30"/>
      <c r="M11" s="30"/>
    </row>
    <row r="12" spans="1:13">
      <c r="A12" s="30"/>
      <c r="B12" s="30"/>
      <c r="C12" s="30"/>
      <c r="D12" s="30"/>
      <c r="E12" s="30"/>
      <c r="F12" s="30"/>
      <c r="G12" s="30"/>
      <c r="H12" s="30"/>
      <c r="I12" s="30"/>
      <c r="J12" s="30"/>
      <c r="K12" s="30"/>
      <c r="L12" s="30"/>
      <c r="M12" s="30"/>
    </row>
    <row r="13" spans="1:13" s="458" customFormat="1" ht="18.75">
      <c r="A13" s="472" t="s">
        <v>239</v>
      </c>
      <c r="B13" s="472"/>
      <c r="C13" s="472"/>
      <c r="D13" s="472"/>
      <c r="E13" s="472"/>
      <c r="F13" s="472"/>
      <c r="G13" s="472"/>
      <c r="H13" s="472"/>
      <c r="I13" s="472"/>
      <c r="J13" s="472"/>
      <c r="K13" s="472"/>
      <c r="L13" s="472"/>
      <c r="M13" s="472"/>
    </row>
    <row r="14" spans="1:13">
      <c r="A14" s="99"/>
      <c r="B14" s="30"/>
      <c r="C14" s="30"/>
      <c r="D14" s="30"/>
      <c r="E14" s="30"/>
      <c r="F14" s="30"/>
      <c r="G14" s="30"/>
      <c r="H14" s="30"/>
      <c r="I14" s="30"/>
      <c r="J14" s="30"/>
      <c r="K14" s="30"/>
      <c r="L14" s="30"/>
      <c r="M14" s="30"/>
    </row>
    <row r="15" spans="1:13">
      <c r="A15" s="99" t="s">
        <v>259</v>
      </c>
      <c r="B15" s="30"/>
      <c r="C15" s="30"/>
      <c r="D15" s="30"/>
      <c r="E15" s="30"/>
      <c r="F15" s="30"/>
      <c r="G15" s="30"/>
      <c r="H15" s="30"/>
      <c r="I15" s="30"/>
      <c r="J15" s="30"/>
      <c r="K15" s="30"/>
      <c r="L15" s="30"/>
      <c r="M15" s="30"/>
    </row>
    <row r="16" spans="1:13">
      <c r="A16" s="30" t="s">
        <v>254</v>
      </c>
      <c r="B16" s="30"/>
      <c r="C16" s="30"/>
      <c r="D16" s="30"/>
      <c r="E16" s="30"/>
      <c r="F16" s="30"/>
      <c r="G16" s="30"/>
      <c r="H16" s="30"/>
      <c r="I16" s="30"/>
      <c r="J16" s="30"/>
      <c r="K16" s="30"/>
      <c r="L16" s="30"/>
      <c r="M16" s="30"/>
    </row>
    <row r="17" spans="1:13">
      <c r="A17" s="509" t="s">
        <v>261</v>
      </c>
      <c r="B17" s="30"/>
      <c r="C17" s="30"/>
      <c r="D17" s="30"/>
      <c r="E17" s="30"/>
      <c r="F17" s="30"/>
      <c r="G17" s="30"/>
      <c r="H17" s="30"/>
      <c r="I17" s="30"/>
      <c r="J17" s="30"/>
      <c r="K17" s="30"/>
      <c r="L17" s="30"/>
      <c r="M17" s="30"/>
    </row>
    <row r="18" spans="1:13">
      <c r="A18" s="30"/>
      <c r="B18" s="30"/>
      <c r="C18" s="30"/>
      <c r="D18" s="30"/>
      <c r="E18" s="30"/>
      <c r="F18" s="30"/>
      <c r="G18" s="30"/>
      <c r="H18" s="30"/>
      <c r="I18" s="30"/>
      <c r="J18" s="30"/>
      <c r="K18" s="30"/>
      <c r="L18" s="30"/>
      <c r="M18" s="30"/>
    </row>
    <row r="19" spans="1:13">
      <c r="A19" s="99" t="s">
        <v>253</v>
      </c>
      <c r="B19" s="30"/>
      <c r="C19" s="30"/>
      <c r="D19" s="30"/>
      <c r="E19" s="30"/>
      <c r="F19" s="30"/>
      <c r="G19" s="30"/>
      <c r="H19" s="30"/>
      <c r="I19" s="30"/>
      <c r="J19" s="30"/>
      <c r="K19" s="30"/>
      <c r="L19" s="30"/>
      <c r="M19" s="30"/>
    </row>
    <row r="20" spans="1:13">
      <c r="A20" s="30" t="s">
        <v>254</v>
      </c>
      <c r="B20" s="30"/>
      <c r="C20" s="30"/>
      <c r="D20" s="30"/>
      <c r="E20" s="30"/>
      <c r="F20" s="30"/>
      <c r="G20" s="30"/>
      <c r="H20" s="30"/>
      <c r="I20" s="30"/>
      <c r="J20" s="30"/>
      <c r="K20" s="30"/>
      <c r="L20" s="30"/>
      <c r="M20" s="30"/>
    </row>
    <row r="21" spans="1:13">
      <c r="A21" s="509" t="s">
        <v>255</v>
      </c>
      <c r="B21" s="30"/>
      <c r="C21" s="30"/>
      <c r="D21" s="30"/>
      <c r="E21" s="30"/>
      <c r="F21" s="30"/>
      <c r="G21" s="30"/>
      <c r="H21" s="30"/>
      <c r="I21" s="30"/>
      <c r="J21" s="30"/>
      <c r="K21" s="30"/>
      <c r="L21" s="30"/>
      <c r="M21" s="30"/>
    </row>
    <row r="22" spans="1:13">
      <c r="A22" s="509" t="s">
        <v>256</v>
      </c>
      <c r="B22" s="30"/>
      <c r="C22" s="30"/>
      <c r="D22" s="30"/>
      <c r="E22" s="30"/>
      <c r="F22" s="30"/>
      <c r="G22" s="30"/>
      <c r="H22" s="30"/>
      <c r="I22" s="30"/>
      <c r="J22" s="30"/>
      <c r="K22" s="30"/>
      <c r="L22" s="30"/>
      <c r="M22" s="30"/>
    </row>
    <row r="23" spans="1:13">
      <c r="A23" s="509" t="s">
        <v>257</v>
      </c>
      <c r="B23" s="30"/>
      <c r="C23" s="30"/>
      <c r="D23" s="30"/>
      <c r="E23" s="30"/>
      <c r="F23" s="30"/>
      <c r="G23" s="30"/>
      <c r="H23" s="30"/>
      <c r="I23" s="30"/>
      <c r="J23" s="30"/>
      <c r="K23" s="30"/>
      <c r="L23" s="30"/>
      <c r="M23" s="30"/>
    </row>
    <row r="24" spans="1:13">
      <c r="A24" s="99"/>
      <c r="B24" s="30"/>
      <c r="C24" s="30"/>
      <c r="D24" s="30"/>
      <c r="E24" s="30"/>
      <c r="F24" s="30"/>
      <c r="G24" s="30"/>
      <c r="H24" s="30"/>
      <c r="I24" s="30"/>
      <c r="J24" s="30"/>
      <c r="K24" s="30"/>
      <c r="L24" s="30"/>
      <c r="M24" s="30"/>
    </row>
    <row r="25" spans="1:13">
      <c r="A25" s="99" t="s">
        <v>240</v>
      </c>
      <c r="B25" s="30"/>
      <c r="C25" s="30"/>
      <c r="D25" s="30"/>
      <c r="E25" s="30"/>
      <c r="F25" s="30"/>
      <c r="G25" s="30"/>
      <c r="H25" s="30"/>
      <c r="I25" s="30"/>
      <c r="J25" s="30"/>
      <c r="K25" s="30"/>
      <c r="L25" s="30"/>
      <c r="M25" s="30"/>
    </row>
    <row r="26" spans="1:13">
      <c r="A26" s="30" t="s">
        <v>241</v>
      </c>
      <c r="B26" s="30"/>
      <c r="C26" s="30"/>
      <c r="D26" s="30"/>
      <c r="E26" s="30"/>
      <c r="F26" s="30"/>
      <c r="G26" s="30"/>
      <c r="H26" s="30"/>
      <c r="I26" s="30"/>
      <c r="J26" s="30"/>
      <c r="K26" s="30"/>
      <c r="L26" s="30"/>
      <c r="M26" s="30"/>
    </row>
    <row r="27" spans="1:13">
      <c r="A27" s="30" t="s">
        <v>242</v>
      </c>
      <c r="B27" s="30"/>
      <c r="C27" s="30"/>
      <c r="D27" s="30"/>
      <c r="E27" s="30"/>
      <c r="F27" s="30"/>
      <c r="G27" s="30"/>
      <c r="H27" s="30"/>
      <c r="I27" s="30"/>
      <c r="J27" s="30"/>
      <c r="K27" s="30"/>
      <c r="L27" s="30"/>
      <c r="M27" s="30"/>
    </row>
    <row r="28" spans="1:13">
      <c r="A28" s="99"/>
      <c r="B28" s="30"/>
      <c r="C28" s="30"/>
      <c r="D28" s="30"/>
      <c r="E28" s="30"/>
      <c r="F28" s="30"/>
      <c r="G28" s="30"/>
      <c r="H28" s="30"/>
      <c r="I28" s="30"/>
      <c r="J28" s="30"/>
      <c r="K28" s="30"/>
      <c r="L28" s="30"/>
      <c r="M28" s="30"/>
    </row>
    <row r="29" spans="1:13">
      <c r="A29" s="99" t="s">
        <v>243</v>
      </c>
      <c r="B29" s="30"/>
      <c r="C29" s="30"/>
      <c r="D29" s="30"/>
      <c r="E29" s="30"/>
      <c r="F29" s="30"/>
      <c r="G29" s="30"/>
      <c r="H29" s="30"/>
      <c r="I29" s="30"/>
      <c r="J29" s="30"/>
      <c r="K29" s="30"/>
      <c r="L29" s="30"/>
      <c r="M29" s="30"/>
    </row>
    <row r="30" spans="1:13">
      <c r="A30" s="30" t="s">
        <v>244</v>
      </c>
      <c r="B30" s="30"/>
      <c r="C30" s="30"/>
      <c r="D30" s="30"/>
      <c r="E30" s="30"/>
      <c r="F30" s="30"/>
      <c r="G30" s="30"/>
      <c r="H30" s="30"/>
      <c r="I30" s="30"/>
      <c r="J30" s="30"/>
      <c r="K30" s="30"/>
      <c r="L30" s="30"/>
      <c r="M30" s="30"/>
    </row>
    <row r="31" spans="1:13">
      <c r="A31" s="30" t="s">
        <v>245</v>
      </c>
      <c r="B31" s="30"/>
      <c r="C31" s="30"/>
      <c r="D31" s="30"/>
      <c r="E31" s="30"/>
      <c r="F31" s="30"/>
      <c r="G31" s="30"/>
      <c r="H31" s="30"/>
      <c r="I31" s="30"/>
      <c r="J31" s="30"/>
      <c r="K31" s="30"/>
      <c r="L31" s="30"/>
      <c r="M31" s="30"/>
    </row>
    <row r="32" spans="1:13">
      <c r="A32" s="30" t="s">
        <v>246</v>
      </c>
      <c r="B32" s="30"/>
      <c r="C32" s="30"/>
      <c r="D32" s="30"/>
      <c r="E32" s="30"/>
      <c r="F32" s="30"/>
      <c r="G32" s="30"/>
      <c r="H32" s="30"/>
      <c r="I32" s="30"/>
      <c r="J32" s="30"/>
      <c r="K32" s="30"/>
      <c r="L32" s="30"/>
      <c r="M32" s="30"/>
    </row>
    <row r="33" spans="1:13">
      <c r="A33" s="30"/>
      <c r="B33" s="30"/>
      <c r="C33" s="30"/>
      <c r="D33" s="30"/>
      <c r="E33" s="30"/>
      <c r="F33" s="30"/>
      <c r="G33" s="30"/>
      <c r="H33" s="30"/>
      <c r="I33" s="30"/>
      <c r="J33" s="30"/>
      <c r="K33" s="30"/>
      <c r="L33" s="30"/>
      <c r="M33" s="30"/>
    </row>
    <row r="34" spans="1:13">
      <c r="A34" s="99" t="s">
        <v>247</v>
      </c>
      <c r="B34" s="30"/>
      <c r="C34" s="30"/>
      <c r="D34" s="30"/>
      <c r="E34" s="30"/>
      <c r="F34" s="30"/>
      <c r="G34" s="30"/>
      <c r="H34" s="30"/>
      <c r="I34" s="30"/>
      <c r="J34" s="30"/>
      <c r="K34" s="30"/>
      <c r="L34" s="30"/>
      <c r="M34" s="30"/>
    </row>
    <row r="35" spans="1:13">
      <c r="A35" s="30" t="s">
        <v>248</v>
      </c>
      <c r="B35" s="30"/>
      <c r="C35" s="30"/>
      <c r="D35" s="30"/>
      <c r="E35" s="30"/>
      <c r="F35" s="30"/>
      <c r="G35" s="30"/>
      <c r="H35" s="30"/>
      <c r="I35" s="30"/>
      <c r="J35" s="30"/>
      <c r="K35" s="30"/>
      <c r="L35" s="30"/>
      <c r="M35" s="30"/>
    </row>
    <row r="36" spans="1:13">
      <c r="A36" s="30" t="s">
        <v>249</v>
      </c>
      <c r="B36" s="30"/>
      <c r="C36" s="30"/>
      <c r="D36" s="30"/>
      <c r="E36" s="30"/>
      <c r="F36" s="30"/>
      <c r="G36" s="30"/>
      <c r="H36" s="30"/>
      <c r="I36" s="30"/>
      <c r="J36" s="30"/>
      <c r="K36" s="30"/>
      <c r="L36" s="30"/>
      <c r="M36" s="30"/>
    </row>
    <row r="37" spans="1:13">
      <c r="A37" s="30"/>
      <c r="B37" s="30"/>
      <c r="C37" s="30"/>
      <c r="D37" s="30"/>
      <c r="E37" s="30"/>
      <c r="F37" s="30"/>
      <c r="G37" s="30"/>
      <c r="H37" s="30"/>
      <c r="I37" s="30"/>
      <c r="J37" s="30"/>
      <c r="K37" s="30"/>
      <c r="L37" s="30"/>
      <c r="M37" s="30"/>
    </row>
    <row r="38" spans="1:13">
      <c r="A38" s="30"/>
      <c r="B38" s="30"/>
      <c r="C38" s="30"/>
      <c r="D38" s="30"/>
      <c r="E38" s="30"/>
      <c r="F38" s="30"/>
      <c r="G38" s="30"/>
      <c r="H38" s="30"/>
      <c r="I38" s="30"/>
      <c r="J38" s="30"/>
      <c r="K38" s="30"/>
      <c r="L38" s="30"/>
      <c r="M38" s="30"/>
    </row>
    <row r="39" spans="1:13">
      <c r="A39" s="30"/>
      <c r="B39" s="30"/>
      <c r="C39" s="30"/>
      <c r="D39" s="30"/>
      <c r="E39" s="30"/>
      <c r="F39" s="30"/>
      <c r="G39" s="30"/>
      <c r="H39" s="30"/>
      <c r="I39" s="30"/>
      <c r="J39" s="30"/>
      <c r="K39" s="30"/>
      <c r="L39" s="30"/>
      <c r="M39" s="30"/>
    </row>
    <row r="40" spans="1:13">
      <c r="A40" s="30"/>
      <c r="B40" s="30"/>
      <c r="C40" s="30"/>
      <c r="D40" s="30"/>
      <c r="E40" s="30"/>
      <c r="F40" s="30"/>
      <c r="G40" s="30"/>
      <c r="H40" s="30"/>
      <c r="I40" s="30"/>
      <c r="J40" s="30"/>
      <c r="K40" s="30"/>
      <c r="L40" s="30"/>
      <c r="M40" s="30"/>
    </row>
    <row r="41" spans="1:13">
      <c r="A41" s="30"/>
      <c r="B41" s="30"/>
      <c r="C41" s="30"/>
      <c r="D41" s="30"/>
      <c r="E41" s="30"/>
      <c r="F41" s="30"/>
      <c r="G41" s="30"/>
      <c r="H41" s="30"/>
      <c r="I41" s="30"/>
      <c r="J41" s="30"/>
      <c r="K41" s="30"/>
      <c r="L41" s="30"/>
      <c r="M41" s="30"/>
    </row>
    <row r="42" spans="1:13">
      <c r="A42" s="30"/>
      <c r="B42" s="30"/>
      <c r="C42" s="30"/>
      <c r="D42" s="30"/>
      <c r="E42" s="30"/>
      <c r="F42" s="30"/>
      <c r="G42" s="30"/>
      <c r="H42" s="30"/>
      <c r="I42" s="30"/>
      <c r="J42" s="30"/>
      <c r="K42" s="30"/>
      <c r="L42" s="30"/>
      <c r="M42" s="30"/>
    </row>
    <row r="43" spans="1:13">
      <c r="A43" s="30"/>
      <c r="B43" s="30"/>
      <c r="C43" s="30"/>
      <c r="D43" s="30"/>
      <c r="E43" s="30"/>
      <c r="F43" s="30"/>
      <c r="G43" s="30"/>
      <c r="H43" s="30"/>
      <c r="I43" s="30"/>
      <c r="J43" s="30"/>
      <c r="K43" s="30"/>
      <c r="L43" s="30"/>
      <c r="M43" s="30"/>
    </row>
    <row r="44" spans="1:13">
      <c r="A44" s="30"/>
      <c r="B44" s="30"/>
      <c r="C44" s="30"/>
      <c r="D44" s="30"/>
      <c r="E44" s="30"/>
      <c r="F44" s="30"/>
      <c r="G44" s="30"/>
      <c r="H44" s="30"/>
      <c r="I44" s="30"/>
      <c r="J44" s="30"/>
      <c r="K44" s="30"/>
      <c r="L44" s="30"/>
      <c r="M44" s="30"/>
    </row>
    <row r="45" spans="1:13">
      <c r="A45" s="30"/>
      <c r="B45" s="30"/>
      <c r="C45" s="30"/>
      <c r="D45" s="30"/>
      <c r="E45" s="30"/>
      <c r="F45" s="30"/>
      <c r="G45" s="30"/>
      <c r="H45" s="30"/>
      <c r="I45" s="30"/>
      <c r="J45" s="30"/>
      <c r="K45" s="30"/>
      <c r="L45" s="30"/>
      <c r="M45" s="30"/>
    </row>
    <row r="46" spans="1:13">
      <c r="A46" s="30"/>
      <c r="B46" s="30"/>
      <c r="C46" s="30"/>
      <c r="D46" s="30"/>
      <c r="E46" s="30"/>
      <c r="F46" s="30"/>
      <c r="G46" s="30"/>
      <c r="H46" s="30"/>
      <c r="I46" s="30"/>
      <c r="J46" s="30"/>
      <c r="K46" s="30"/>
      <c r="L46" s="30"/>
      <c r="M46" s="30"/>
    </row>
    <row r="47" spans="1:13">
      <c r="A47" s="30"/>
      <c r="B47" s="30"/>
      <c r="C47" s="30"/>
      <c r="D47" s="30"/>
      <c r="E47" s="30"/>
      <c r="F47" s="30"/>
      <c r="G47" s="30"/>
      <c r="H47" s="30"/>
      <c r="I47" s="30"/>
      <c r="J47" s="30"/>
      <c r="K47" s="30"/>
      <c r="L47" s="30"/>
      <c r="M47" s="30"/>
    </row>
    <row r="48" spans="1:13">
      <c r="A48" s="30"/>
      <c r="B48" s="30"/>
      <c r="C48" s="30"/>
      <c r="D48" s="30"/>
      <c r="E48" s="30"/>
      <c r="F48" s="30"/>
      <c r="G48" s="30"/>
      <c r="H48" s="30"/>
      <c r="I48" s="30"/>
      <c r="J48" s="30"/>
      <c r="K48" s="30"/>
      <c r="L48" s="30"/>
      <c r="M48" s="30"/>
    </row>
    <row r="49" spans="1:13">
      <c r="A49" s="30"/>
      <c r="B49" s="30"/>
      <c r="C49" s="30"/>
      <c r="D49" s="30"/>
      <c r="E49" s="30"/>
      <c r="F49" s="30"/>
      <c r="G49" s="30"/>
      <c r="H49" s="30"/>
      <c r="I49" s="30"/>
      <c r="J49" s="30"/>
      <c r="K49" s="30"/>
      <c r="L49" s="30"/>
      <c r="M49" s="30"/>
    </row>
    <row r="50" spans="1:13">
      <c r="A50" s="30"/>
      <c r="B50" s="30"/>
      <c r="C50" s="30"/>
      <c r="D50" s="30"/>
      <c r="E50" s="30"/>
      <c r="F50" s="30"/>
      <c r="G50" s="30"/>
      <c r="H50" s="30"/>
      <c r="I50" s="30"/>
      <c r="J50" s="30"/>
      <c r="K50" s="30"/>
      <c r="L50" s="30"/>
      <c r="M50" s="30"/>
    </row>
    <row r="51" spans="1:13">
      <c r="A51" s="30"/>
      <c r="B51" s="30"/>
      <c r="C51" s="30"/>
      <c r="D51" s="30"/>
      <c r="E51" s="30"/>
      <c r="F51" s="30"/>
      <c r="G51" s="30"/>
      <c r="H51" s="30"/>
      <c r="I51" s="30"/>
      <c r="J51" s="30"/>
      <c r="K51" s="30"/>
      <c r="L51" s="30"/>
      <c r="M51" s="30"/>
    </row>
    <row r="52" spans="1:13">
      <c r="A52" s="30"/>
      <c r="B52" s="30"/>
      <c r="C52" s="30"/>
      <c r="D52" s="30"/>
      <c r="E52" s="30"/>
      <c r="F52" s="30"/>
      <c r="G52" s="30"/>
      <c r="H52" s="30"/>
      <c r="I52" s="30"/>
      <c r="J52" s="30"/>
      <c r="K52" s="30"/>
      <c r="L52" s="30"/>
      <c r="M52" s="30"/>
    </row>
    <row r="53" spans="1:13">
      <c r="A53" s="30"/>
      <c r="B53" s="30"/>
      <c r="C53" s="30"/>
      <c r="D53" s="30"/>
      <c r="E53" s="30"/>
      <c r="F53" s="30"/>
      <c r="G53" s="30"/>
      <c r="H53" s="30"/>
      <c r="I53" s="30"/>
      <c r="J53" s="30"/>
      <c r="K53" s="30"/>
      <c r="L53" s="30"/>
      <c r="M53" s="30"/>
    </row>
    <row r="54" spans="1:13">
      <c r="A54" s="30"/>
      <c r="B54" s="30"/>
      <c r="C54" s="30"/>
      <c r="D54" s="30"/>
      <c r="E54" s="30"/>
      <c r="F54" s="30"/>
      <c r="G54" s="30"/>
      <c r="H54" s="30"/>
      <c r="I54" s="30"/>
      <c r="J54" s="30"/>
      <c r="K54" s="30"/>
      <c r="L54" s="30"/>
      <c r="M54" s="30"/>
    </row>
    <row r="55" spans="1:13">
      <c r="A55" s="30"/>
      <c r="B55" s="30"/>
      <c r="C55" s="30"/>
      <c r="D55" s="30"/>
      <c r="E55" s="30"/>
      <c r="F55" s="30"/>
      <c r="G55" s="30"/>
      <c r="H55" s="30"/>
      <c r="I55" s="30"/>
      <c r="J55" s="30"/>
      <c r="K55" s="30"/>
      <c r="L55" s="30"/>
      <c r="M55" s="30"/>
    </row>
    <row r="56" spans="1:13">
      <c r="A56" s="30"/>
      <c r="B56" s="30"/>
      <c r="C56" s="30"/>
      <c r="D56" s="30"/>
      <c r="E56" s="30"/>
      <c r="F56" s="30"/>
      <c r="G56" s="30"/>
      <c r="H56" s="30"/>
      <c r="I56" s="30"/>
      <c r="J56" s="30"/>
      <c r="K56" s="30"/>
      <c r="L56" s="30"/>
      <c r="M56" s="30"/>
    </row>
    <row r="57" spans="1:13">
      <c r="A57" s="30"/>
      <c r="B57" s="30"/>
      <c r="C57" s="30"/>
      <c r="D57" s="30"/>
      <c r="E57" s="30"/>
      <c r="F57" s="30"/>
      <c r="G57" s="30"/>
      <c r="H57" s="30"/>
      <c r="I57" s="30"/>
      <c r="J57" s="30"/>
      <c r="K57" s="30"/>
      <c r="L57" s="30"/>
      <c r="M57" s="30"/>
    </row>
    <row r="58" spans="1:13">
      <c r="A58" s="30"/>
      <c r="B58" s="30"/>
      <c r="C58" s="30"/>
      <c r="D58" s="30"/>
      <c r="E58" s="30"/>
      <c r="F58" s="30"/>
      <c r="G58" s="30"/>
      <c r="H58" s="30"/>
      <c r="I58" s="30"/>
      <c r="J58" s="30"/>
      <c r="K58" s="30"/>
      <c r="L58" s="30"/>
      <c r="M58" s="30"/>
    </row>
    <row r="59" spans="1:13">
      <c r="A59" s="30"/>
      <c r="B59" s="30"/>
      <c r="C59" s="30"/>
      <c r="D59" s="30"/>
      <c r="E59" s="30"/>
      <c r="F59" s="30"/>
      <c r="G59" s="30"/>
      <c r="H59" s="30"/>
      <c r="I59" s="30"/>
      <c r="J59" s="30"/>
      <c r="K59" s="30"/>
      <c r="L59" s="30"/>
      <c r="M59" s="30"/>
    </row>
    <row r="60" spans="1:13">
      <c r="A60" s="30"/>
      <c r="B60" s="30"/>
      <c r="C60" s="30"/>
      <c r="D60" s="30"/>
      <c r="E60" s="30"/>
      <c r="F60" s="30"/>
      <c r="G60" s="30"/>
      <c r="H60" s="30"/>
      <c r="I60" s="30"/>
      <c r="J60" s="30"/>
      <c r="K60" s="30"/>
      <c r="L60" s="30"/>
      <c r="M60" s="30"/>
    </row>
    <row r="61" spans="1:13">
      <c r="A61" s="30"/>
      <c r="B61" s="30"/>
      <c r="C61" s="30"/>
      <c r="D61" s="30"/>
      <c r="E61" s="30"/>
      <c r="F61" s="30"/>
      <c r="G61" s="30"/>
      <c r="H61" s="30"/>
      <c r="I61" s="30"/>
      <c r="J61" s="30"/>
      <c r="K61" s="30"/>
      <c r="L61" s="30"/>
      <c r="M61" s="30"/>
    </row>
    <row r="62" spans="1:13">
      <c r="A62" s="30"/>
      <c r="B62" s="30"/>
      <c r="C62" s="30"/>
      <c r="D62" s="30"/>
      <c r="E62" s="30"/>
      <c r="F62" s="30"/>
      <c r="G62" s="30"/>
      <c r="H62" s="30"/>
      <c r="I62" s="30"/>
      <c r="J62" s="30"/>
      <c r="K62" s="30"/>
      <c r="L62" s="30"/>
      <c r="M62" s="30"/>
    </row>
    <row r="63" spans="1:13">
      <c r="A63" s="30"/>
      <c r="B63" s="30"/>
      <c r="C63" s="30"/>
      <c r="D63" s="30"/>
      <c r="E63" s="30"/>
      <c r="F63" s="30"/>
      <c r="G63" s="30"/>
      <c r="H63" s="30"/>
      <c r="I63" s="30"/>
      <c r="J63" s="30"/>
      <c r="K63" s="30"/>
      <c r="L63" s="30"/>
      <c r="M63" s="30"/>
    </row>
    <row r="64" spans="1:13">
      <c r="A64" s="30"/>
      <c r="B64" s="30"/>
      <c r="C64" s="30"/>
      <c r="D64" s="30"/>
      <c r="E64" s="30"/>
      <c r="F64" s="30"/>
      <c r="G64" s="30"/>
      <c r="H64" s="30"/>
      <c r="I64" s="30"/>
      <c r="J64" s="30"/>
      <c r="K64" s="30"/>
      <c r="L64" s="30"/>
      <c r="M64" s="30"/>
    </row>
    <row r="65" spans="1:13">
      <c r="A65" s="30"/>
      <c r="B65" s="30"/>
      <c r="C65" s="30"/>
      <c r="D65" s="30"/>
      <c r="E65" s="30"/>
      <c r="F65" s="30"/>
      <c r="G65" s="30"/>
      <c r="H65" s="30"/>
      <c r="I65" s="30"/>
      <c r="J65" s="30"/>
      <c r="K65" s="30"/>
      <c r="L65" s="30"/>
      <c r="M65" s="30"/>
    </row>
  </sheetData>
  <sheetProtection algorithmName="SHA-512" hashValue="lQK9heIp9zOUNfGPW1kYOVIVFN2TLb8KhAhT//QBCvjuwhgyPBJzkVnYBHABaYsHSgLIiPALOQmkdF8Dja1GnA==" saltValue="VQPhLsJKCRkSBerFbYbvOg==" spinCount="100000" sheet="1" objects="1" scenarios="1"/>
  <hyperlinks>
    <hyperlink ref="A11" r:id="rId1" xr:uid="{0AEBEFA7-87E5-4660-B261-BB91409FFCD4}"/>
    <hyperlink ref="A10" r:id="rId2" xr:uid="{C21E9139-C54F-4085-B36F-DF10F7C7DCBA}"/>
  </hyperlinks>
  <pageMargins left="0.70866141732283472" right="0.70866141732283472" top="0.78740157480314965" bottom="0.78740157480314965" header="0.31496062992125984" footer="0.31496062992125984"/>
  <pageSetup paperSize="9" orientation="landscape"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CS31"/>
  <sheetViews>
    <sheetView showGridLines="0" zoomScaleNormal="100" workbookViewId="0">
      <pane ySplit="2" topLeftCell="A3" activePane="bottomLeft" state="frozen"/>
      <selection pane="bottomLeft" activeCellId="17" sqref="A23:XFD1048576 G22:XFD22 E22 A22:B22 G21:XFD21 E21 A21:B21 G20:XFD20 E20 A20:B20 A12:XFD19 E11:XFD11 A11:B11 E10:XFD10 A10:B10 E9:XFD9 A9:B9 A1:XFD8"/>
    </sheetView>
  </sheetViews>
  <sheetFormatPr baseColWidth="10" defaultColWidth="11.5703125" defaultRowHeight="15"/>
  <cols>
    <col min="1" max="1" width="13.5703125" bestFit="1" customWidth="1"/>
    <col min="2" max="2" width="2.140625" customWidth="1"/>
    <col min="3" max="5" width="15.7109375" customWidth="1"/>
    <col min="6" max="6" width="17.42578125" customWidth="1"/>
    <col min="7" max="7" width="17.5703125" customWidth="1"/>
    <col min="8" max="13" width="15.7109375" customWidth="1"/>
    <col min="14" max="97" width="11.42578125" customWidth="1"/>
  </cols>
  <sheetData>
    <row r="1" spans="1:97" s="420" customFormat="1">
      <c r="A1" s="474"/>
      <c r="B1" s="474"/>
      <c r="C1" s="474"/>
      <c r="D1" s="474"/>
      <c r="E1" s="474"/>
      <c r="F1" s="474"/>
      <c r="G1" s="474"/>
      <c r="H1" s="474"/>
      <c r="I1" s="475" t="str">
        <f>"AGFW-Berechnungstool Version "&amp;Version!C1&amp;" (Stand: "&amp;TEXT(Version!C3, "TT.MM.JJJJ")&amp;")"</f>
        <v>AGFW-Berechnungstool Version 3.0 (Stand: 01.06.2024)</v>
      </c>
    </row>
    <row r="2" spans="1:97" s="315" customFormat="1" ht="39.6" customHeight="1">
      <c r="A2" s="476" t="s">
        <v>46</v>
      </c>
      <c r="B2" s="477"/>
      <c r="C2" s="477"/>
      <c r="D2" s="477"/>
      <c r="E2" s="477"/>
      <c r="F2" s="477"/>
      <c r="G2" s="477"/>
      <c r="H2" s="477"/>
      <c r="I2" s="477"/>
    </row>
    <row r="3" spans="1:97" s="317" customFormat="1" ht="34.5" customHeight="1">
      <c r="A3" s="519" t="s">
        <v>47</v>
      </c>
      <c r="B3" s="519"/>
      <c r="C3" s="519"/>
      <c r="D3" s="519"/>
      <c r="E3" s="519"/>
      <c r="F3" s="519"/>
      <c r="G3" s="519"/>
      <c r="H3" s="519"/>
      <c r="I3" s="519"/>
    </row>
    <row r="4" spans="1:97">
      <c r="A4" s="30"/>
      <c r="B4" s="30"/>
      <c r="C4" s="30"/>
      <c r="D4" s="30"/>
      <c r="E4" s="30"/>
      <c r="F4" s="30"/>
      <c r="G4" s="30"/>
      <c r="H4" s="30"/>
      <c r="I4" s="30"/>
    </row>
    <row r="5" spans="1:97" s="30" customFormat="1">
      <c r="A5" s="520" t="s">
        <v>48</v>
      </c>
      <c r="B5" s="322"/>
      <c r="C5" s="521" t="s">
        <v>49</v>
      </c>
      <c r="D5" s="522"/>
      <c r="E5" s="523"/>
      <c r="F5" s="306"/>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row>
    <row r="6" spans="1:97" s="30" customFormat="1" ht="15.75" customHeight="1">
      <c r="A6" s="520"/>
      <c r="B6" s="322"/>
      <c r="C6" s="524"/>
      <c r="D6" s="525"/>
      <c r="E6" s="526"/>
      <c r="F6" s="30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row>
    <row r="7" spans="1:97" s="30" customFormat="1" ht="15.75" customHeight="1">
      <c r="A7" s="323"/>
      <c r="B7" s="322"/>
      <c r="C7" s="33" t="s">
        <v>50</v>
      </c>
      <c r="D7" s="33"/>
      <c r="E7" s="34" t="s">
        <v>51</v>
      </c>
      <c r="F7" s="306"/>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row>
    <row r="8" spans="1:97" s="30" customFormat="1" ht="15.75" customHeight="1" thickBot="1">
      <c r="A8" s="323"/>
      <c r="B8" s="322"/>
      <c r="C8" s="431" t="s">
        <v>52</v>
      </c>
      <c r="D8" s="432" t="s">
        <v>53</v>
      </c>
      <c r="E8" s="36" t="s">
        <v>54</v>
      </c>
      <c r="F8" s="306"/>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row>
    <row r="9" spans="1:97" s="30" customFormat="1" ht="15.75" thickBot="1">
      <c r="A9" s="3" t="s">
        <v>55</v>
      </c>
      <c r="C9" s="433"/>
      <c r="D9" s="435"/>
      <c r="E9" s="434">
        <f>C9*D9</f>
        <v>0</v>
      </c>
      <c r="F9" s="324"/>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row>
    <row r="10" spans="1:97" s="30" customFormat="1" ht="15.75" thickBot="1">
      <c r="A10" s="3" t="s">
        <v>56</v>
      </c>
      <c r="C10" s="433"/>
      <c r="D10" s="435"/>
      <c r="E10" s="434">
        <f>C10*D10</f>
        <v>0</v>
      </c>
      <c r="F10" s="324"/>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row>
    <row r="11" spans="1:97" s="30" customFormat="1" ht="15.75" thickBot="1">
      <c r="A11" s="3" t="s">
        <v>57</v>
      </c>
      <c r="C11" s="433"/>
      <c r="D11" s="435"/>
      <c r="E11" s="434">
        <f>C11*D11</f>
        <v>0</v>
      </c>
      <c r="F11" s="324"/>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row>
    <row r="12" spans="1:97" s="99" customFormat="1">
      <c r="A12" s="9"/>
      <c r="C12" s="325"/>
      <c r="D12" s="42"/>
      <c r="E12" s="326">
        <f>SUM(E9:E11)</f>
        <v>0</v>
      </c>
      <c r="F12" s="327"/>
      <c r="J12" s="328"/>
      <c r="K12" s="328"/>
      <c r="L12" s="328"/>
      <c r="M12" s="328"/>
      <c r="N12" s="328"/>
      <c r="O12" s="328"/>
      <c r="P12" s="328"/>
      <c r="Q12" s="328"/>
      <c r="R12" s="328"/>
      <c r="S12" s="328"/>
      <c r="T12" s="328"/>
      <c r="U12" s="328"/>
      <c r="V12" s="328"/>
      <c r="W12" s="328"/>
      <c r="X12" s="328"/>
      <c r="Y12" s="328"/>
      <c r="Z12" s="328"/>
      <c r="AA12" s="328"/>
      <c r="AB12" s="328"/>
      <c r="AC12" s="328"/>
      <c r="AD12" s="328"/>
      <c r="AE12" s="328"/>
      <c r="AF12" s="328"/>
      <c r="AG12" s="328"/>
      <c r="AH12" s="328"/>
      <c r="AI12" s="328"/>
      <c r="AJ12" s="328"/>
      <c r="AK12" s="328"/>
      <c r="AL12" s="328"/>
      <c r="AM12" s="328"/>
      <c r="AN12" s="328"/>
      <c r="AO12" s="328"/>
      <c r="AP12" s="328"/>
      <c r="AQ12" s="328"/>
      <c r="AR12" s="328"/>
      <c r="AS12" s="328"/>
      <c r="AT12" s="328"/>
      <c r="AU12" s="328"/>
      <c r="AV12" s="328"/>
      <c r="AW12" s="328"/>
      <c r="AX12" s="328"/>
      <c r="AY12" s="328"/>
      <c r="AZ12" s="328"/>
      <c r="BA12" s="328"/>
      <c r="BB12" s="328"/>
      <c r="BC12" s="328"/>
      <c r="BD12" s="328"/>
      <c r="BE12" s="328"/>
      <c r="BF12" s="328"/>
      <c r="BG12" s="328"/>
      <c r="BH12" s="328"/>
      <c r="BI12" s="328"/>
      <c r="BJ12" s="328"/>
      <c r="BK12" s="328"/>
      <c r="BL12" s="328"/>
      <c r="BM12" s="328"/>
      <c r="BN12" s="328"/>
      <c r="BO12" s="328"/>
      <c r="BP12" s="328"/>
      <c r="BQ12" s="328"/>
      <c r="BR12" s="328"/>
      <c r="BS12" s="328"/>
      <c r="BT12" s="328"/>
      <c r="BU12" s="328"/>
      <c r="BV12" s="328"/>
      <c r="BW12" s="328"/>
      <c r="BX12" s="328"/>
      <c r="BY12" s="328"/>
      <c r="BZ12" s="328"/>
      <c r="CA12" s="328"/>
      <c r="CB12" s="328"/>
      <c r="CC12" s="328"/>
      <c r="CD12" s="328"/>
      <c r="CE12" s="328"/>
      <c r="CF12" s="328"/>
      <c r="CG12" s="328"/>
      <c r="CH12" s="328"/>
      <c r="CI12" s="328"/>
      <c r="CJ12" s="328"/>
      <c r="CK12" s="328"/>
      <c r="CL12" s="328"/>
      <c r="CM12" s="328"/>
      <c r="CN12" s="328"/>
      <c r="CO12" s="328"/>
      <c r="CP12" s="328"/>
      <c r="CQ12" s="328"/>
      <c r="CR12" s="328"/>
      <c r="CS12" s="328"/>
    </row>
    <row r="13" spans="1:97">
      <c r="A13" s="30"/>
      <c r="B13" s="30"/>
      <c r="C13" s="30"/>
      <c r="D13" s="329"/>
      <c r="E13" s="329"/>
      <c r="F13" s="329"/>
      <c r="G13" s="329"/>
      <c r="H13" s="330"/>
      <c r="I13" s="330"/>
      <c r="J13" s="331"/>
    </row>
    <row r="14" spans="1:97" ht="9.75" customHeight="1">
      <c r="A14" s="30"/>
      <c r="B14" s="30"/>
      <c r="C14" s="30"/>
      <c r="D14" s="329"/>
      <c r="E14" s="329"/>
      <c r="F14" s="329"/>
      <c r="G14" s="329"/>
      <c r="H14" s="330"/>
      <c r="I14" s="330"/>
      <c r="J14" s="331"/>
    </row>
    <row r="15" spans="1:97">
      <c r="A15" s="30"/>
      <c r="B15" s="30"/>
      <c r="C15" s="30"/>
      <c r="D15" s="329"/>
      <c r="E15" s="329"/>
      <c r="F15" s="329"/>
      <c r="G15" s="329"/>
      <c r="H15" s="330"/>
      <c r="I15" s="330"/>
      <c r="J15" s="331"/>
    </row>
    <row r="16" spans="1:97" s="30" customFormat="1">
      <c r="A16" s="520" t="s">
        <v>48</v>
      </c>
      <c r="C16" s="530" t="s">
        <v>58</v>
      </c>
      <c r="D16" s="531"/>
      <c r="E16" s="531"/>
      <c r="F16" s="531"/>
      <c r="G16" s="531"/>
      <c r="H16" s="531"/>
      <c r="I16" s="532"/>
      <c r="J16" s="331"/>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row>
    <row r="17" spans="1:97" s="30" customFormat="1">
      <c r="A17" s="520"/>
      <c r="C17" s="527" t="s">
        <v>59</v>
      </c>
      <c r="D17" s="528"/>
      <c r="E17" s="529"/>
      <c r="F17" s="527" t="s">
        <v>60</v>
      </c>
      <c r="G17" s="528"/>
      <c r="H17" s="529"/>
      <c r="I17" s="427"/>
      <c r="J17" s="332"/>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row>
    <row r="18" spans="1:97" s="30" customFormat="1">
      <c r="A18" s="323"/>
      <c r="C18" s="33"/>
      <c r="D18" s="37"/>
      <c r="E18" s="37" t="s">
        <v>51</v>
      </c>
      <c r="F18" s="33"/>
      <c r="G18" s="37"/>
      <c r="H18" s="38" t="s">
        <v>51</v>
      </c>
      <c r="I18" s="428" t="s">
        <v>51</v>
      </c>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row>
    <row r="19" spans="1:97" s="30" customFormat="1" ht="15.75" thickBot="1">
      <c r="A19" s="323"/>
      <c r="C19" s="431" t="s">
        <v>61</v>
      </c>
      <c r="D19" s="436" t="s">
        <v>62</v>
      </c>
      <c r="E19" s="39" t="s">
        <v>54</v>
      </c>
      <c r="F19" s="431" t="s">
        <v>63</v>
      </c>
      <c r="G19" s="297" t="s">
        <v>64</v>
      </c>
      <c r="H19" s="35" t="s">
        <v>54</v>
      </c>
      <c r="I19" s="428" t="s">
        <v>54</v>
      </c>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row>
    <row r="20" spans="1:97" s="30" customFormat="1" ht="15.75" thickBot="1">
      <c r="A20" s="3" t="s">
        <v>55</v>
      </c>
      <c r="C20" s="437"/>
      <c r="D20" s="435"/>
      <c r="E20" s="438">
        <f>C20*D20</f>
        <v>0</v>
      </c>
      <c r="F20" s="441"/>
      <c r="G20" s="439">
        <v>85</v>
      </c>
      <c r="H20" s="40">
        <f>F20*G20</f>
        <v>0</v>
      </c>
      <c r="I20" s="429">
        <f>SUM(E20,H20)</f>
        <v>0</v>
      </c>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row>
    <row r="21" spans="1:97" s="30" customFormat="1" ht="15.75" thickBot="1">
      <c r="A21" s="3" t="s">
        <v>56</v>
      </c>
      <c r="C21" s="437"/>
      <c r="D21" s="435"/>
      <c r="E21" s="438">
        <f>C21*D21</f>
        <v>0</v>
      </c>
      <c r="F21" s="441"/>
      <c r="G21" s="440">
        <v>85</v>
      </c>
      <c r="H21" s="41">
        <f>F21*G21</f>
        <v>0</v>
      </c>
      <c r="I21" s="429">
        <f>SUM(E21,H21)</f>
        <v>0</v>
      </c>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row>
    <row r="22" spans="1:97" s="30" customFormat="1" ht="15.75" thickBot="1">
      <c r="A22" s="3" t="s">
        <v>57</v>
      </c>
      <c r="C22" s="437"/>
      <c r="D22" s="435"/>
      <c r="E22" s="438">
        <f>C22*D22</f>
        <v>0</v>
      </c>
      <c r="F22" s="441"/>
      <c r="G22" s="440">
        <v>85</v>
      </c>
      <c r="H22" s="41">
        <f>F22*G22</f>
        <v>0</v>
      </c>
      <c r="I22" s="429">
        <f>SUM(E22,H22)</f>
        <v>0</v>
      </c>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row>
    <row r="23" spans="1:97" s="30" customFormat="1">
      <c r="A23" s="325"/>
      <c r="C23" s="333"/>
      <c r="D23" s="42"/>
      <c r="E23" s="42">
        <f>SUM(E20:E22)</f>
        <v>0</v>
      </c>
      <c r="F23" s="42"/>
      <c r="G23" s="42"/>
      <c r="H23" s="42">
        <f>SUM(H20:H22)</f>
        <v>0</v>
      </c>
      <c r="I23" s="430">
        <f>SUM(E23,H23)</f>
        <v>0</v>
      </c>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row>
    <row r="24" spans="1:97">
      <c r="A24" s="30"/>
      <c r="B24" s="30"/>
      <c r="C24" s="30"/>
      <c r="D24" s="30"/>
      <c r="E24" s="30"/>
      <c r="F24" s="30"/>
      <c r="G24" s="30"/>
      <c r="H24" s="30"/>
      <c r="I24" s="30"/>
    </row>
    <row r="25" spans="1:97">
      <c r="A25" s="30"/>
      <c r="B25" s="30"/>
      <c r="C25" s="30"/>
      <c r="D25" s="30"/>
      <c r="E25" s="30"/>
      <c r="F25" s="30"/>
      <c r="G25" s="30"/>
      <c r="H25" s="30"/>
      <c r="I25" s="30"/>
    </row>
    <row r="26" spans="1:97">
      <c r="A26" s="30"/>
      <c r="B26" s="30"/>
      <c r="C26" s="30"/>
      <c r="D26" s="30"/>
      <c r="E26" s="30"/>
      <c r="F26" s="30"/>
      <c r="G26" s="30"/>
      <c r="H26" s="30"/>
      <c r="I26" s="30"/>
    </row>
    <row r="27" spans="1:97">
      <c r="A27" s="30"/>
      <c r="B27" s="30"/>
      <c r="C27" s="30"/>
      <c r="D27" s="30"/>
      <c r="E27" s="30"/>
      <c r="F27" s="30"/>
      <c r="G27" s="30"/>
      <c r="H27" s="30"/>
      <c r="I27" s="30"/>
    </row>
    <row r="28" spans="1:97">
      <c r="A28" s="30"/>
      <c r="B28" s="30"/>
      <c r="C28" s="30"/>
      <c r="D28" s="30"/>
      <c r="E28" s="30"/>
      <c r="F28" s="30"/>
      <c r="G28" s="30"/>
      <c r="H28" s="30"/>
      <c r="I28" s="30"/>
    </row>
    <row r="29" spans="1:97">
      <c r="A29" s="30"/>
      <c r="B29" s="30"/>
      <c r="C29" s="30"/>
      <c r="D29" s="30"/>
      <c r="E29" s="30"/>
      <c r="F29" s="30"/>
      <c r="G29" s="30"/>
      <c r="H29" s="30"/>
      <c r="I29" s="30"/>
    </row>
    <row r="30" spans="1:97">
      <c r="A30" s="30"/>
      <c r="B30" s="30"/>
      <c r="C30" s="30"/>
      <c r="D30" s="30"/>
      <c r="E30" s="30"/>
      <c r="F30" s="30"/>
      <c r="G30" s="30"/>
      <c r="H30" s="30"/>
      <c r="I30" s="30"/>
    </row>
    <row r="31" spans="1:97">
      <c r="A31" s="30"/>
      <c r="B31" s="30"/>
      <c r="C31" s="30"/>
      <c r="D31" s="30"/>
      <c r="E31" s="30"/>
      <c r="F31" s="30"/>
      <c r="G31" s="30"/>
      <c r="H31" s="30"/>
      <c r="I31" s="30"/>
    </row>
  </sheetData>
  <sheetProtection algorithmName="SHA-512" hashValue="wv2aP/n/NPl3XN1l6rTAsLA/p95XRVkJaUG4XJrDZcD+IvuPnedMfjT7VjEHV7weLmhKJQG4/Qrurtr1EkKXJA==" saltValue="Bj9KZbZdp7eDSK3f4gn3GA==" spinCount="100000" sheet="1" formatColumns="0" formatRows="0"/>
  <mergeCells count="7">
    <mergeCell ref="A3:I3"/>
    <mergeCell ref="A5:A6"/>
    <mergeCell ref="C5:E6"/>
    <mergeCell ref="C17:E17"/>
    <mergeCell ref="F17:H17"/>
    <mergeCell ref="C16:I16"/>
    <mergeCell ref="A16:A17"/>
  </mergeCells>
  <pageMargins left="0.7" right="0.7" top="0.78740157499999996" bottom="0.78740157499999996" header="0.3" footer="0.3"/>
  <pageSetup paperSize="9" orientation="landscape" horizontalDpi="4294967294"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H96"/>
  <sheetViews>
    <sheetView showGridLines="0" zoomScaleNormal="100" workbookViewId="0">
      <pane ySplit="6" topLeftCell="A7" activePane="bottomLeft" state="frozen"/>
      <selection pane="bottomLeft" activeCell="A10" sqref="A10"/>
    </sheetView>
  </sheetViews>
  <sheetFormatPr baseColWidth="10" defaultColWidth="11.5703125" defaultRowHeight="15"/>
  <cols>
    <col min="1" max="1" width="62.28515625" customWidth="1"/>
    <col min="2" max="2" width="11.7109375" customWidth="1"/>
    <col min="3" max="3" width="17.140625" customWidth="1"/>
    <col min="4" max="4" width="13.42578125" customWidth="1"/>
    <col min="5" max="5" width="8.5703125" customWidth="1"/>
  </cols>
  <sheetData>
    <row r="1" spans="1:8" s="421" customFormat="1" ht="14.45" customHeight="1">
      <c r="A1" s="474"/>
      <c r="B1" s="474"/>
      <c r="C1" s="474"/>
      <c r="D1" s="474"/>
      <c r="E1" s="474"/>
      <c r="F1" s="475" t="str">
        <f>"AGFW-Berechnungstool Version "&amp;Version!C1&amp;" (Stand: "&amp;TEXT(Version!C3, "TT.MM.JJJJ")&amp;")"</f>
        <v>AGFW-Berechnungstool Version 3.0 (Stand: 01.06.2024)</v>
      </c>
    </row>
    <row r="2" spans="1:8" s="317" customFormat="1" ht="45" customHeight="1">
      <c r="A2" s="536" t="s">
        <v>65</v>
      </c>
      <c r="B2" s="536"/>
      <c r="C2" s="536"/>
      <c r="D2" s="536"/>
      <c r="E2" s="536"/>
      <c r="F2" s="536"/>
    </row>
    <row r="3" spans="1:8" s="317" customFormat="1" ht="15.75" customHeight="1">
      <c r="A3" s="478" t="s">
        <v>8</v>
      </c>
      <c r="B3" s="538" t="str">
        <f>IF(Allgemeines!$C$10="","",Allgemeines!$C$10)</f>
        <v/>
      </c>
      <c r="C3" s="538"/>
      <c r="D3" s="538"/>
      <c r="E3" s="479"/>
      <c r="F3" s="479"/>
    </row>
    <row r="4" spans="1:8" s="317" customFormat="1" ht="15.75" customHeight="1">
      <c r="A4" s="478" t="s">
        <v>9</v>
      </c>
      <c r="B4" s="538" t="str">
        <f>IF(Allgemeines!$C$11="","",Allgemeines!$C$11)</f>
        <v/>
      </c>
      <c r="C4" s="538"/>
      <c r="D4" s="538"/>
      <c r="E4" s="479"/>
      <c r="F4" s="479"/>
    </row>
    <row r="5" spans="1:8" s="317" customFormat="1" ht="15.75" customHeight="1">
      <c r="A5" s="478" t="s">
        <v>10</v>
      </c>
      <c r="B5" s="538" t="str">
        <f>IF(Allgemeines!$C$12="","",Allgemeines!$C$12)</f>
        <v/>
      </c>
      <c r="C5" s="538"/>
      <c r="D5" s="538"/>
      <c r="E5" s="479"/>
      <c r="F5" s="479"/>
    </row>
    <row r="6" spans="1:8" s="317" customFormat="1" ht="20.100000000000001" customHeight="1">
      <c r="A6" s="478" t="s">
        <v>11</v>
      </c>
      <c r="B6" s="537">
        <f>Allgemeines!$C$13</f>
        <v>0</v>
      </c>
      <c r="C6" s="537"/>
      <c r="D6" s="537"/>
      <c r="E6" s="479"/>
      <c r="F6" s="479"/>
    </row>
    <row r="7" spans="1:8" ht="19.899999999999999" customHeight="1">
      <c r="A7" s="472" t="s">
        <v>66</v>
      </c>
      <c r="B7" s="473"/>
      <c r="C7" s="480"/>
      <c r="D7" s="481"/>
      <c r="E7" s="480"/>
      <c r="F7" s="480"/>
    </row>
    <row r="8" spans="1:8" ht="15.6" customHeight="1">
      <c r="A8" s="460" t="s">
        <v>67</v>
      </c>
      <c r="B8" s="298"/>
      <c r="C8" s="298"/>
      <c r="D8" s="298"/>
      <c r="E8" s="298"/>
      <c r="F8" s="298"/>
    </row>
    <row r="9" spans="1:8">
      <c r="A9" s="99"/>
      <c r="B9" s="30"/>
      <c r="C9" s="30"/>
      <c r="D9" s="96"/>
      <c r="E9" s="218"/>
      <c r="F9" s="218"/>
    </row>
    <row r="10" spans="1:8" ht="15.75">
      <c r="A10" s="334"/>
      <c r="B10" s="335"/>
      <c r="C10" s="43" t="b">
        <v>0</v>
      </c>
      <c r="D10" s="335"/>
      <c r="E10" s="335"/>
      <c r="F10" s="335"/>
    </row>
    <row r="11" spans="1:8" s="317" customFormat="1" ht="14.45" customHeight="1">
      <c r="A11" s="99"/>
      <c r="B11" s="30"/>
      <c r="C11" s="30"/>
      <c r="D11" s="96"/>
      <c r="E11" s="218"/>
      <c r="F11" s="218"/>
    </row>
    <row r="12" spans="1:8" ht="19.899999999999999" customHeight="1">
      <c r="A12" s="472" t="s">
        <v>27</v>
      </c>
      <c r="B12" s="473"/>
      <c r="C12" s="480"/>
      <c r="D12" s="481"/>
      <c r="E12" s="480"/>
      <c r="F12" s="480"/>
    </row>
    <row r="13" spans="1:8" ht="34.15" customHeight="1">
      <c r="A13" s="539" t="s">
        <v>68</v>
      </c>
      <c r="B13" s="539"/>
      <c r="C13" s="539"/>
      <c r="D13" s="539"/>
      <c r="E13" s="539"/>
      <c r="F13" s="539"/>
    </row>
    <row r="14" spans="1:8" ht="15.75" thickBot="1">
      <c r="A14" s="99"/>
      <c r="B14" s="30"/>
      <c r="C14" s="30"/>
      <c r="D14" s="96"/>
      <c r="E14" s="218"/>
      <c r="F14" s="218"/>
      <c r="H14" s="338"/>
    </row>
    <row r="15" spans="1:8" ht="16.5" thickBot="1">
      <c r="A15" s="336" t="s">
        <v>69</v>
      </c>
      <c r="B15" s="451">
        <v>2020</v>
      </c>
      <c r="C15" s="337" t="s">
        <v>70</v>
      </c>
      <c r="D15" s="540"/>
      <c r="E15" s="541"/>
      <c r="F15" s="218"/>
    </row>
    <row r="16" spans="1:8" ht="16.5" thickBot="1">
      <c r="A16" s="336" t="s">
        <v>71</v>
      </c>
      <c r="B16" s="318">
        <f>B15+1</f>
        <v>2021</v>
      </c>
      <c r="C16" s="337" t="s">
        <v>70</v>
      </c>
      <c r="D16" s="540"/>
      <c r="E16" s="541"/>
      <c r="F16" s="218"/>
    </row>
    <row r="17" spans="1:6" ht="16.5" thickBot="1">
      <c r="A17" s="336" t="s">
        <v>72</v>
      </c>
      <c r="B17" s="318">
        <f>B16+1</f>
        <v>2022</v>
      </c>
      <c r="C17" s="337" t="s">
        <v>70</v>
      </c>
      <c r="D17" s="540"/>
      <c r="E17" s="541"/>
      <c r="F17" s="218"/>
    </row>
    <row r="18" spans="1:6" s="317" customFormat="1" ht="15" customHeight="1">
      <c r="A18" s="99"/>
      <c r="B18" s="30"/>
      <c r="C18" s="30"/>
      <c r="D18" s="96"/>
      <c r="E18" s="218"/>
      <c r="F18" s="218"/>
    </row>
    <row r="19" spans="1:6" ht="19.899999999999999" customHeight="1">
      <c r="A19" s="472" t="s">
        <v>73</v>
      </c>
      <c r="B19" s="473"/>
      <c r="C19" s="480"/>
      <c r="D19" s="481"/>
      <c r="E19" s="480"/>
      <c r="F19" s="480"/>
    </row>
    <row r="20" spans="1:6">
      <c r="A20" s="99"/>
      <c r="B20" s="30"/>
      <c r="C20" s="30"/>
      <c r="D20" s="96"/>
      <c r="E20" s="218"/>
      <c r="F20" s="218"/>
    </row>
    <row r="21" spans="1:6" ht="15.75">
      <c r="A21" s="339" t="s">
        <v>74</v>
      </c>
      <c r="B21" s="340"/>
      <c r="C21" s="218"/>
      <c r="D21" s="341">
        <f>IF(H34=FALSE,12%,0%)</f>
        <v>0.12</v>
      </c>
      <c r="E21" s="342" t="s">
        <v>75</v>
      </c>
      <c r="F21" s="30"/>
    </row>
    <row r="22" spans="1:6">
      <c r="A22" s="99"/>
      <c r="B22" s="30"/>
      <c r="C22" s="30"/>
      <c r="D22" s="96"/>
      <c r="E22" s="218"/>
      <c r="F22" s="218"/>
    </row>
    <row r="23" spans="1:6" ht="15.75">
      <c r="A23" s="339" t="s">
        <v>76</v>
      </c>
      <c r="B23" s="30"/>
      <c r="C23" s="218"/>
      <c r="D23" s="343">
        <v>5.0000000000000001E-3</v>
      </c>
      <c r="E23" s="342" t="s">
        <v>75</v>
      </c>
      <c r="F23" s="30"/>
    </row>
    <row r="24" spans="1:6">
      <c r="A24" s="99"/>
      <c r="B24" s="30"/>
      <c r="C24" s="30"/>
      <c r="D24" s="96"/>
      <c r="E24" s="218"/>
      <c r="F24" s="218"/>
    </row>
    <row r="25" spans="1:6" ht="15.75">
      <c r="A25" s="339" t="s">
        <v>77</v>
      </c>
      <c r="B25" s="30"/>
      <c r="C25" s="330"/>
      <c r="D25" s="344">
        <v>0.8</v>
      </c>
      <c r="E25" s="218"/>
      <c r="F25" s="218"/>
    </row>
    <row r="26" spans="1:6" ht="14.45" customHeight="1">
      <c r="A26" s="339"/>
      <c r="B26" s="30"/>
      <c r="C26" s="30"/>
      <c r="D26" s="344"/>
      <c r="E26" s="218"/>
      <c r="F26" s="218"/>
    </row>
    <row r="27" spans="1:6" ht="15.6" customHeight="1">
      <c r="A27" s="339" t="s">
        <v>78</v>
      </c>
      <c r="B27" s="30"/>
      <c r="C27" s="218" t="s">
        <v>79</v>
      </c>
      <c r="D27" s="345">
        <v>10</v>
      </c>
      <c r="E27" s="218"/>
      <c r="F27" s="218"/>
    </row>
    <row r="28" spans="1:6" ht="14.45" customHeight="1">
      <c r="A28" s="99"/>
      <c r="B28" s="30"/>
      <c r="C28" s="30"/>
      <c r="D28" s="345"/>
      <c r="E28" s="218"/>
      <c r="F28" s="218"/>
    </row>
    <row r="29" spans="1:6" ht="15.75">
      <c r="A29" s="339" t="s">
        <v>80</v>
      </c>
      <c r="B29" s="30"/>
      <c r="C29" s="218" t="s">
        <v>81</v>
      </c>
      <c r="D29" s="345">
        <v>15</v>
      </c>
      <c r="E29" s="218"/>
      <c r="F29" s="218"/>
    </row>
    <row r="30" spans="1:6" ht="14.45" customHeight="1">
      <c r="A30" s="339"/>
      <c r="B30" s="30"/>
      <c r="C30" s="30"/>
      <c r="D30" s="345"/>
      <c r="E30" s="218"/>
      <c r="F30" s="218"/>
    </row>
    <row r="31" spans="1:6" ht="15.75">
      <c r="A31" s="535" t="s">
        <v>82</v>
      </c>
      <c r="B31" s="535"/>
      <c r="C31" s="218"/>
      <c r="D31" s="341">
        <v>0.08</v>
      </c>
      <c r="E31" s="342"/>
      <c r="F31" s="218"/>
    </row>
    <row r="32" spans="1:6" ht="15.75">
      <c r="A32" s="339"/>
      <c r="B32" s="30"/>
      <c r="C32" s="30"/>
      <c r="D32" s="341"/>
      <c r="E32" s="218"/>
      <c r="F32" s="218"/>
    </row>
    <row r="33" spans="1:8" s="317" customFormat="1" ht="15.6" customHeight="1">
      <c r="A33" s="339"/>
      <c r="B33" s="30"/>
      <c r="C33" s="30"/>
      <c r="D33" s="341"/>
      <c r="E33" s="218"/>
      <c r="F33" s="218"/>
    </row>
    <row r="34" spans="1:8" ht="19.899999999999999" customHeight="1">
      <c r="A34" s="472" t="s">
        <v>83</v>
      </c>
      <c r="B34" s="473"/>
      <c r="C34" s="480"/>
      <c r="D34" s="481"/>
      <c r="E34" s="480"/>
      <c r="F34" s="480"/>
      <c r="H34" s="27" t="b">
        <v>0</v>
      </c>
    </row>
    <row r="35" spans="1:8" s="349" customFormat="1" ht="14.45" customHeight="1">
      <c r="A35" s="99"/>
      <c r="B35" s="30"/>
      <c r="C35" s="30"/>
      <c r="D35" s="96"/>
      <c r="E35" s="218"/>
      <c r="F35" s="218"/>
    </row>
    <row r="36" spans="1:8" s="349" customFormat="1" ht="31.9" customHeight="1">
      <c r="A36" s="346"/>
      <c r="B36" s="347"/>
      <c r="C36" s="348" t="s">
        <v>84</v>
      </c>
      <c r="D36" s="334"/>
      <c r="E36" s="318"/>
      <c r="F36" s="318"/>
    </row>
    <row r="37" spans="1:8" s="349" customFormat="1" ht="19.5" thickBot="1">
      <c r="A37" s="350"/>
      <c r="B37" s="350"/>
      <c r="C37" s="351" t="s">
        <v>85</v>
      </c>
      <c r="D37" s="352"/>
      <c r="E37" s="318"/>
      <c r="F37" s="318"/>
    </row>
    <row r="38" spans="1:8" s="349" customFormat="1" ht="15.6" customHeight="1" thickBot="1">
      <c r="A38" s="336" t="s">
        <v>55</v>
      </c>
      <c r="B38" s="353">
        <f>B15</f>
        <v>2020</v>
      </c>
      <c r="C38" s="452"/>
      <c r="D38" s="354"/>
      <c r="E38" s="318"/>
      <c r="F38" s="318"/>
    </row>
    <row r="39" spans="1:8" s="349" customFormat="1" ht="16.5" thickBot="1">
      <c r="A39" s="336" t="s">
        <v>56</v>
      </c>
      <c r="B39" s="355">
        <f>B38+1</f>
        <v>2021</v>
      </c>
      <c r="C39" s="452"/>
      <c r="D39" s="354"/>
      <c r="E39" s="318"/>
      <c r="F39" s="318"/>
    </row>
    <row r="40" spans="1:8" s="349" customFormat="1" ht="16.5" thickBot="1">
      <c r="A40" s="336" t="s">
        <v>57</v>
      </c>
      <c r="B40" s="355">
        <f>B39+1</f>
        <v>2022</v>
      </c>
      <c r="C40" s="452"/>
      <c r="D40" s="354"/>
      <c r="E40" s="318"/>
      <c r="F40" s="318"/>
    </row>
    <row r="41" spans="1:8" s="349" customFormat="1" ht="16.5" thickBot="1">
      <c r="A41" s="336" t="s">
        <v>86</v>
      </c>
      <c r="B41" s="355">
        <f t="shared" ref="B41:B52" si="0">B40+1</f>
        <v>2023</v>
      </c>
      <c r="C41" s="452"/>
      <c r="D41" s="354"/>
      <c r="E41" s="318"/>
      <c r="F41" s="318"/>
    </row>
    <row r="42" spans="1:8" s="349" customFormat="1" ht="16.5" thickBot="1">
      <c r="A42" s="336" t="s">
        <v>87</v>
      </c>
      <c r="B42" s="355">
        <f t="shared" si="0"/>
        <v>2024</v>
      </c>
      <c r="C42" s="452"/>
      <c r="D42" s="354"/>
      <c r="E42" s="318"/>
      <c r="F42" s="318"/>
    </row>
    <row r="43" spans="1:8" s="349" customFormat="1" ht="16.5" thickBot="1">
      <c r="A43" s="336" t="s">
        <v>88</v>
      </c>
      <c r="B43" s="355">
        <f t="shared" si="0"/>
        <v>2025</v>
      </c>
      <c r="C43" s="452"/>
      <c r="D43" s="354"/>
      <c r="E43" s="318"/>
      <c r="F43" s="318"/>
    </row>
    <row r="44" spans="1:8" s="349" customFormat="1" ht="16.5" thickBot="1">
      <c r="A44" s="336" t="s">
        <v>89</v>
      </c>
      <c r="B44" s="355">
        <f t="shared" si="0"/>
        <v>2026</v>
      </c>
      <c r="C44" s="452"/>
      <c r="D44" s="354"/>
      <c r="E44" s="318"/>
      <c r="F44" s="318"/>
    </row>
    <row r="45" spans="1:8" s="349" customFormat="1" ht="16.5" thickBot="1">
      <c r="A45" s="336" t="s">
        <v>90</v>
      </c>
      <c r="B45" s="355">
        <f t="shared" si="0"/>
        <v>2027</v>
      </c>
      <c r="C45" s="452"/>
      <c r="D45" s="354"/>
      <c r="E45" s="318"/>
      <c r="F45" s="318"/>
    </row>
    <row r="46" spans="1:8" s="349" customFormat="1" ht="16.5" thickBot="1">
      <c r="A46" s="336" t="s">
        <v>91</v>
      </c>
      <c r="B46" s="355">
        <f t="shared" si="0"/>
        <v>2028</v>
      </c>
      <c r="C46" s="452"/>
      <c r="D46" s="354"/>
      <c r="E46" s="318"/>
      <c r="F46" s="318"/>
    </row>
    <row r="47" spans="1:8" s="349" customFormat="1" ht="16.5" thickBot="1">
      <c r="A47" s="336" t="s">
        <v>92</v>
      </c>
      <c r="B47" s="355">
        <f t="shared" si="0"/>
        <v>2029</v>
      </c>
      <c r="C47" s="452"/>
      <c r="D47" s="354"/>
      <c r="E47" s="318"/>
      <c r="F47" s="318"/>
    </row>
    <row r="48" spans="1:8" s="349" customFormat="1" ht="16.5" thickBot="1">
      <c r="A48" s="336" t="s">
        <v>93</v>
      </c>
      <c r="B48" s="355">
        <f t="shared" si="0"/>
        <v>2030</v>
      </c>
      <c r="C48" s="452"/>
      <c r="D48" s="354"/>
      <c r="E48" s="318"/>
      <c r="F48" s="318"/>
    </row>
    <row r="49" spans="1:6" s="349" customFormat="1" ht="16.5" thickBot="1">
      <c r="A49" s="336" t="s">
        <v>94</v>
      </c>
      <c r="B49" s="355">
        <f t="shared" si="0"/>
        <v>2031</v>
      </c>
      <c r="C49" s="452"/>
      <c r="D49" s="354"/>
      <c r="E49" s="318"/>
      <c r="F49" s="318"/>
    </row>
    <row r="50" spans="1:6" s="349" customFormat="1" ht="16.5" thickBot="1">
      <c r="A50" s="336" t="s">
        <v>95</v>
      </c>
      <c r="B50" s="355">
        <f t="shared" si="0"/>
        <v>2032</v>
      </c>
      <c r="C50" s="452"/>
      <c r="D50" s="354"/>
      <c r="E50" s="318"/>
      <c r="F50" s="318"/>
    </row>
    <row r="51" spans="1:6" s="349" customFormat="1" ht="16.5" thickBot="1">
      <c r="A51" s="336" t="s">
        <v>96</v>
      </c>
      <c r="B51" s="355">
        <f t="shared" si="0"/>
        <v>2033</v>
      </c>
      <c r="C51" s="452"/>
      <c r="D51" s="354"/>
      <c r="E51" s="318"/>
      <c r="F51" s="318"/>
    </row>
    <row r="52" spans="1:6" ht="15.6" customHeight="1" thickBot="1">
      <c r="A52" s="336" t="s">
        <v>97</v>
      </c>
      <c r="B52" s="356">
        <f t="shared" si="0"/>
        <v>2034</v>
      </c>
      <c r="C52" s="452"/>
      <c r="D52" s="354"/>
      <c r="E52" s="318"/>
      <c r="F52" s="318"/>
    </row>
    <row r="53" spans="1:6">
      <c r="A53" s="99"/>
      <c r="B53" s="30"/>
      <c r="C53" s="30"/>
      <c r="D53" s="96"/>
      <c r="E53" s="218"/>
      <c r="F53" s="218"/>
    </row>
    <row r="54" spans="1:6">
      <c r="A54" s="99"/>
      <c r="B54" s="30"/>
      <c r="C54" s="30"/>
      <c r="D54" s="96"/>
      <c r="E54" s="218"/>
      <c r="F54" s="218"/>
    </row>
    <row r="55" spans="1:6">
      <c r="A55" s="99"/>
      <c r="B55" s="30"/>
      <c r="C55" s="30"/>
      <c r="D55" s="96"/>
      <c r="E55" s="218"/>
      <c r="F55" s="218"/>
    </row>
    <row r="56" spans="1:6" ht="14.45" customHeight="1">
      <c r="A56" s="99"/>
      <c r="B56" s="30"/>
      <c r="C56" s="30"/>
      <c r="D56" s="96"/>
      <c r="E56" s="218"/>
      <c r="F56" s="218"/>
    </row>
    <row r="57" spans="1:6" ht="27" customHeight="1">
      <c r="A57" s="99"/>
      <c r="B57" s="30"/>
      <c r="C57" s="30"/>
      <c r="D57" s="96"/>
      <c r="E57" s="218"/>
      <c r="F57" s="218"/>
    </row>
    <row r="58" spans="1:6" ht="19.899999999999999" customHeight="1">
      <c r="A58" s="472" t="s">
        <v>98</v>
      </c>
      <c r="B58" s="473"/>
      <c r="C58" s="480"/>
      <c r="D58" s="480"/>
      <c r="E58" s="473"/>
      <c r="F58" s="473"/>
    </row>
    <row r="59" spans="1:6">
      <c r="A59" s="533"/>
      <c r="B59" s="533"/>
      <c r="C59" s="533"/>
      <c r="D59" s="533"/>
      <c r="E59" s="533"/>
      <c r="F59" s="533"/>
    </row>
    <row r="60" spans="1:6">
      <c r="A60" s="533"/>
      <c r="B60" s="533"/>
      <c r="C60" s="533"/>
      <c r="D60" s="533"/>
      <c r="E60" s="533"/>
      <c r="F60" s="533"/>
    </row>
    <row r="61" spans="1:6">
      <c r="A61" s="533"/>
      <c r="B61" s="533"/>
      <c r="C61" s="533"/>
      <c r="D61" s="533"/>
      <c r="E61" s="533"/>
      <c r="F61" s="533"/>
    </row>
    <row r="62" spans="1:6">
      <c r="A62" s="533"/>
      <c r="B62" s="533"/>
      <c r="C62" s="533"/>
      <c r="D62" s="533"/>
      <c r="E62" s="533"/>
      <c r="F62" s="533"/>
    </row>
    <row r="63" spans="1:6">
      <c r="A63" s="533"/>
      <c r="B63" s="533"/>
      <c r="C63" s="533"/>
      <c r="D63" s="533"/>
      <c r="E63" s="533"/>
      <c r="F63" s="533"/>
    </row>
    <row r="64" spans="1:6">
      <c r="A64" s="533"/>
      <c r="B64" s="533"/>
      <c r="C64" s="533"/>
      <c r="D64" s="533"/>
      <c r="E64" s="533"/>
      <c r="F64" s="533"/>
    </row>
    <row r="65" spans="1:6">
      <c r="A65" s="533"/>
      <c r="B65" s="533"/>
      <c r="C65" s="533"/>
      <c r="D65" s="533"/>
      <c r="E65" s="533"/>
      <c r="F65" s="533"/>
    </row>
    <row r="66" spans="1:6">
      <c r="A66" s="533"/>
      <c r="B66" s="533"/>
      <c r="C66" s="533"/>
      <c r="D66" s="533"/>
      <c r="E66" s="533"/>
      <c r="F66" s="533"/>
    </row>
    <row r="67" spans="1:6">
      <c r="A67" s="533"/>
      <c r="B67" s="533"/>
      <c r="C67" s="533"/>
      <c r="D67" s="533"/>
      <c r="E67" s="533"/>
      <c r="F67" s="533"/>
    </row>
    <row r="68" spans="1:6">
      <c r="A68" s="533"/>
      <c r="B68" s="533"/>
      <c r="C68" s="533"/>
      <c r="D68" s="533"/>
      <c r="E68" s="533"/>
      <c r="F68" s="533"/>
    </row>
    <row r="69" spans="1:6">
      <c r="A69" s="533"/>
      <c r="B69" s="533"/>
      <c r="C69" s="533"/>
      <c r="D69" s="533"/>
      <c r="E69" s="533"/>
      <c r="F69" s="533"/>
    </row>
    <row r="70" spans="1:6">
      <c r="A70" s="533"/>
      <c r="B70" s="533"/>
      <c r="C70" s="533"/>
      <c r="D70" s="533"/>
      <c r="E70" s="533"/>
      <c r="F70" s="533"/>
    </row>
    <row r="71" spans="1:6">
      <c r="A71" s="533"/>
      <c r="B71" s="533"/>
      <c r="C71" s="533"/>
      <c r="D71" s="533"/>
      <c r="E71" s="533"/>
      <c r="F71" s="533"/>
    </row>
    <row r="72" spans="1:6">
      <c r="A72" s="533"/>
      <c r="B72" s="533"/>
      <c r="C72" s="533"/>
      <c r="D72" s="533"/>
      <c r="E72" s="533"/>
      <c r="F72" s="533"/>
    </row>
    <row r="73" spans="1:6">
      <c r="A73" s="533"/>
      <c r="B73" s="533"/>
      <c r="C73" s="533"/>
      <c r="D73" s="533"/>
      <c r="E73" s="533"/>
      <c r="F73" s="533"/>
    </row>
    <row r="74" spans="1:6">
      <c r="A74" s="533"/>
      <c r="B74" s="533"/>
      <c r="C74" s="533"/>
      <c r="D74" s="533"/>
      <c r="E74" s="533"/>
      <c r="F74" s="533"/>
    </row>
    <row r="75" spans="1:6">
      <c r="A75" s="533"/>
      <c r="B75" s="533"/>
      <c r="C75" s="533"/>
      <c r="D75" s="533"/>
      <c r="E75" s="533"/>
      <c r="F75" s="533"/>
    </row>
    <row r="76" spans="1:6">
      <c r="A76" s="534"/>
      <c r="B76" s="534"/>
      <c r="C76" s="534"/>
      <c r="D76" s="534"/>
      <c r="E76" s="534"/>
      <c r="F76" s="534"/>
    </row>
    <row r="79" spans="1:6">
      <c r="C79" s="328"/>
      <c r="D79" s="328"/>
    </row>
    <row r="80" spans="1:6">
      <c r="C80" s="357"/>
      <c r="D80" s="357"/>
    </row>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sheetData>
  <sheetProtection algorithmName="SHA-512" hashValue="1H7rBMdYGvZzdC5PeZsy8ulV0xmwayqJ3uX2zzLY1NicCxESo+jUniYZb8c3F2GIzQAc6A54vsQ1aJoph10gPA==" saltValue="0E0stgt9QlwAVfUrJ5g9yQ==" spinCount="100000" sheet="1" objects="1" scenarios="1"/>
  <mergeCells count="12">
    <mergeCell ref="A59:F75"/>
    <mergeCell ref="A76:F76"/>
    <mergeCell ref="A31:B31"/>
    <mergeCell ref="A2:F2"/>
    <mergeCell ref="B6:D6"/>
    <mergeCell ref="B3:D3"/>
    <mergeCell ref="B4:D4"/>
    <mergeCell ref="B5:D5"/>
    <mergeCell ref="A13:F13"/>
    <mergeCell ref="D15:E15"/>
    <mergeCell ref="D16:E16"/>
    <mergeCell ref="D17:E17"/>
  </mergeCells>
  <pageMargins left="0.70866141732283472" right="0.70866141732283472" top="0.78740157480314965" bottom="0.78740157480314965" header="0.31496062992125984" footer="0.31496062992125984"/>
  <pageSetup paperSize="9" scale="95" orientation="landscape" r:id="rId1"/>
  <rowBreaks count="2" manualBreakCount="2">
    <brk id="28" max="5" man="1"/>
    <brk id="57"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7172" r:id="rId4" name="Check Box 4">
              <controlPr locked="0" defaultSize="0" autoFill="0" autoLine="0" autoPict="0">
                <anchor moveWithCells="1">
                  <from>
                    <xdr:col>0</xdr:col>
                    <xdr:colOff>2638425</xdr:colOff>
                    <xdr:row>19</xdr:row>
                    <xdr:rowOff>123825</xdr:rowOff>
                  </from>
                  <to>
                    <xdr:col>1</xdr:col>
                    <xdr:colOff>619125</xdr:colOff>
                    <xdr:row>21</xdr:row>
                    <xdr:rowOff>66675</xdr:rowOff>
                  </to>
                </anchor>
              </controlPr>
            </control>
          </mc:Choice>
        </mc:AlternateContent>
        <mc:AlternateContent xmlns:mc="http://schemas.openxmlformats.org/markup-compatibility/2006">
          <mc:Choice Requires="x14">
            <control shapeId="7174" r:id="rId5" name="Check Box 6">
              <controlPr locked="0" defaultSize="0" autoFill="0" autoLine="0" autoPict="0">
                <anchor moveWithCells="1">
                  <from>
                    <xdr:col>0</xdr:col>
                    <xdr:colOff>171450</xdr:colOff>
                    <xdr:row>8</xdr:row>
                    <xdr:rowOff>114300</xdr:rowOff>
                  </from>
                  <to>
                    <xdr:col>0</xdr:col>
                    <xdr:colOff>3409950</xdr:colOff>
                    <xdr:row>10</xdr:row>
                    <xdr:rowOff>76200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sheetPr>
  <dimension ref="A1:AH33"/>
  <sheetViews>
    <sheetView showGridLines="0" zoomScaleNormal="100" workbookViewId="0">
      <pane ySplit="6" topLeftCell="A7" activePane="bottomLeft" state="frozen"/>
      <selection pane="bottomLeft" sqref="A1:XFD1048576"/>
    </sheetView>
  </sheetViews>
  <sheetFormatPr baseColWidth="10" defaultColWidth="11.5703125" defaultRowHeight="15"/>
  <cols>
    <col min="1" max="1" width="2.85546875" customWidth="1"/>
    <col min="2" max="2" width="6" customWidth="1"/>
    <col min="3" max="3" width="11.42578125" customWidth="1"/>
    <col min="4" max="4" width="13.7109375" customWidth="1"/>
    <col min="5" max="5" width="12.28515625" customWidth="1"/>
    <col min="6" max="6" width="1" customWidth="1"/>
    <col min="7" max="7" width="12.5703125" customWidth="1"/>
    <col min="8" max="8" width="12.140625" customWidth="1"/>
    <col min="9" max="9" width="1" customWidth="1"/>
    <col min="10" max="10" width="11.42578125" customWidth="1"/>
    <col min="11" max="11" width="9.5703125" customWidth="1"/>
    <col min="12" max="12" width="11.28515625" customWidth="1"/>
    <col min="13" max="13" width="10.85546875" customWidth="1"/>
    <col min="14" max="14" width="1.28515625" customWidth="1"/>
    <col min="15" max="15" width="12.7109375" customWidth="1"/>
    <col min="16" max="16" width="12.28515625" customWidth="1"/>
    <col min="17" max="17" width="5.5703125" customWidth="1"/>
    <col min="18" max="34" width="11.42578125" customWidth="1"/>
  </cols>
  <sheetData>
    <row r="1" spans="1:34" s="420" customFormat="1">
      <c r="A1" s="474"/>
      <c r="B1" s="474"/>
      <c r="C1" s="474"/>
      <c r="D1" s="474"/>
      <c r="E1" s="474"/>
      <c r="F1" s="474"/>
      <c r="G1" s="474"/>
      <c r="H1" s="474"/>
      <c r="I1" s="474"/>
      <c r="J1" s="474"/>
      <c r="K1" s="474"/>
      <c r="L1" s="474"/>
      <c r="M1" s="474"/>
      <c r="N1" s="474"/>
      <c r="O1" s="474"/>
      <c r="P1" s="475" t="str">
        <f>"AGFW-Berechnungstool Version "&amp;Version!C1&amp;" (Stand: "&amp;TEXT(Version!C3, "TT.MM.JJJJ")&amp;")"</f>
        <v>AGFW-Berechnungstool Version 3.0 (Stand: 01.06.2024)</v>
      </c>
    </row>
    <row r="2" spans="1:34" s="44" customFormat="1" ht="39.950000000000003" customHeight="1">
      <c r="A2" s="476" t="s">
        <v>99</v>
      </c>
      <c r="B2" s="489"/>
      <c r="C2" s="489"/>
      <c r="D2" s="489"/>
      <c r="E2" s="489"/>
      <c r="F2" s="489"/>
      <c r="G2" s="489"/>
      <c r="H2" s="489"/>
      <c r="I2" s="489"/>
      <c r="J2" s="489"/>
      <c r="K2" s="489"/>
      <c r="L2" s="489"/>
      <c r="M2" s="489"/>
      <c r="N2" s="489"/>
      <c r="O2" s="489"/>
      <c r="P2" s="489"/>
      <c r="Q2" s="358"/>
      <c r="R2" s="358"/>
      <c r="S2" s="358"/>
      <c r="T2" s="358"/>
      <c r="U2" s="358"/>
      <c r="V2" s="358"/>
      <c r="W2" s="358"/>
      <c r="X2" s="358"/>
      <c r="Y2" s="358"/>
      <c r="Z2" s="358"/>
      <c r="AA2" s="358"/>
      <c r="AB2" s="358"/>
      <c r="AC2" s="358"/>
      <c r="AD2" s="358"/>
      <c r="AE2" s="358"/>
      <c r="AF2" s="358"/>
      <c r="AG2" s="358"/>
      <c r="AH2" s="358"/>
    </row>
    <row r="3" spans="1:34" s="44" customFormat="1" ht="15.75" customHeight="1">
      <c r="A3" s="476"/>
      <c r="B3" s="489"/>
      <c r="C3" s="489"/>
      <c r="D3" s="489"/>
      <c r="E3" s="478" t="s">
        <v>8</v>
      </c>
      <c r="F3" s="538" t="str">
        <f>IF(Allgemeines!$C$10="","",Allgemeines!$C$10)</f>
        <v/>
      </c>
      <c r="G3" s="538"/>
      <c r="H3" s="538"/>
      <c r="I3" s="489"/>
      <c r="J3" s="489"/>
      <c r="K3" s="489"/>
      <c r="L3" s="489"/>
      <c r="M3" s="489"/>
      <c r="N3" s="489"/>
      <c r="O3" s="489"/>
      <c r="P3" s="489"/>
      <c r="Q3" s="358"/>
      <c r="R3" s="358"/>
      <c r="S3" s="358"/>
      <c r="T3" s="358"/>
      <c r="U3" s="358"/>
      <c r="V3" s="358"/>
      <c r="W3" s="358"/>
      <c r="X3" s="358"/>
      <c r="Y3" s="358"/>
      <c r="Z3" s="358"/>
      <c r="AA3" s="358"/>
      <c r="AB3" s="358"/>
      <c r="AC3" s="358"/>
      <c r="AD3" s="358"/>
      <c r="AE3" s="358"/>
      <c r="AF3" s="358"/>
      <c r="AG3" s="358"/>
      <c r="AH3" s="358"/>
    </row>
    <row r="4" spans="1:34" s="44" customFormat="1" ht="15.75" customHeight="1">
      <c r="A4" s="476"/>
      <c r="B4" s="489"/>
      <c r="C4" s="489"/>
      <c r="D4" s="489"/>
      <c r="E4" s="478" t="s">
        <v>9</v>
      </c>
      <c r="F4" s="538" t="str">
        <f>IF(Allgemeines!$C$11="","",Allgemeines!$C$11)</f>
        <v/>
      </c>
      <c r="G4" s="538"/>
      <c r="H4" s="538"/>
      <c r="I4" s="489"/>
      <c r="J4" s="489"/>
      <c r="K4" s="489"/>
      <c r="L4" s="489"/>
      <c r="M4" s="489"/>
      <c r="N4" s="489"/>
      <c r="O4" s="489"/>
      <c r="P4" s="489"/>
      <c r="Q4" s="358"/>
      <c r="R4" s="358"/>
      <c r="S4" s="358"/>
      <c r="T4" s="358"/>
      <c r="U4" s="358"/>
      <c r="V4" s="358"/>
      <c r="W4" s="358"/>
      <c r="X4" s="358"/>
      <c r="Y4" s="358"/>
      <c r="Z4" s="358"/>
      <c r="AA4" s="358"/>
      <c r="AB4" s="358"/>
      <c r="AC4" s="358"/>
      <c r="AD4" s="358"/>
      <c r="AE4" s="358"/>
      <c r="AF4" s="358"/>
      <c r="AG4" s="358"/>
      <c r="AH4" s="358"/>
    </row>
    <row r="5" spans="1:34" s="44" customFormat="1" ht="15.75" customHeight="1">
      <c r="A5" s="476"/>
      <c r="B5" s="489"/>
      <c r="C5" s="489"/>
      <c r="D5" s="489"/>
      <c r="E5" s="478" t="s">
        <v>10</v>
      </c>
      <c r="F5" s="538" t="str">
        <f>IF(Allgemeines!$C$12="","",Allgemeines!$C$12)</f>
        <v/>
      </c>
      <c r="G5" s="538"/>
      <c r="H5" s="538"/>
      <c r="I5" s="489"/>
      <c r="J5" s="489"/>
      <c r="K5" s="489"/>
      <c r="L5" s="489"/>
      <c r="M5" s="489"/>
      <c r="N5" s="489"/>
      <c r="O5" s="489"/>
      <c r="P5" s="489"/>
      <c r="Q5" s="358"/>
      <c r="R5" s="358"/>
      <c r="S5" s="358"/>
      <c r="T5" s="358"/>
      <c r="U5" s="358"/>
      <c r="V5" s="358"/>
      <c r="W5" s="358"/>
      <c r="X5" s="358"/>
      <c r="Y5" s="358"/>
      <c r="Z5" s="358"/>
      <c r="AA5" s="358"/>
      <c r="AB5" s="358"/>
      <c r="AC5" s="358"/>
      <c r="AD5" s="358"/>
      <c r="AE5" s="358"/>
      <c r="AF5" s="358"/>
      <c r="AG5" s="358"/>
      <c r="AH5" s="358"/>
    </row>
    <row r="6" spans="1:34" s="45" customFormat="1" ht="15.75" customHeight="1">
      <c r="A6" s="490"/>
      <c r="B6" s="490"/>
      <c r="C6" s="490"/>
      <c r="D6" s="490"/>
      <c r="E6" s="478" t="s">
        <v>11</v>
      </c>
      <c r="F6" s="537">
        <f>Allgemeines!$C$13</f>
        <v>0</v>
      </c>
      <c r="G6" s="537"/>
      <c r="H6" s="537"/>
      <c r="I6" s="491"/>
      <c r="J6" s="490"/>
      <c r="K6" s="490"/>
      <c r="L6" s="490"/>
      <c r="M6" s="490"/>
      <c r="N6" s="490"/>
      <c r="O6" s="490"/>
      <c r="P6" s="490"/>
      <c r="Q6" s="359"/>
      <c r="R6" s="359"/>
      <c r="S6" s="359"/>
      <c r="T6" s="359"/>
      <c r="U6" s="359"/>
      <c r="V6" s="359"/>
      <c r="W6" s="359"/>
      <c r="X6" s="359"/>
      <c r="Y6" s="359"/>
      <c r="Z6" s="359"/>
      <c r="AA6" s="359"/>
      <c r="AB6" s="359"/>
      <c r="AC6" s="359"/>
      <c r="AD6" s="359"/>
      <c r="AE6" s="359"/>
      <c r="AF6" s="359"/>
      <c r="AG6" s="359"/>
      <c r="AH6" s="359"/>
    </row>
    <row r="7" spans="1:34" s="46" customFormat="1" ht="6.95" customHeight="1">
      <c r="F7" s="47"/>
      <c r="G7" s="47"/>
      <c r="H7" s="47"/>
      <c r="I7" s="47"/>
      <c r="Q7" s="359"/>
      <c r="R7" s="359"/>
      <c r="S7" s="359"/>
      <c r="T7" s="359"/>
      <c r="U7" s="359"/>
      <c r="V7" s="359"/>
      <c r="W7" s="359"/>
      <c r="X7" s="359"/>
      <c r="Y7" s="359"/>
      <c r="Z7" s="359"/>
      <c r="AA7" s="359"/>
      <c r="AB7" s="359"/>
      <c r="AC7" s="359"/>
      <c r="AD7" s="359"/>
      <c r="AE7" s="359"/>
      <c r="AF7" s="359"/>
      <c r="AG7" s="359"/>
      <c r="AH7" s="359"/>
    </row>
    <row r="8" spans="1:34" s="48" customFormat="1" ht="18.75">
      <c r="J8" s="551"/>
      <c r="K8" s="551"/>
      <c r="L8" s="551"/>
      <c r="M8" s="220"/>
      <c r="N8" s="220"/>
      <c r="O8" s="220"/>
      <c r="P8" s="49"/>
      <c r="Q8" s="14"/>
      <c r="R8" s="15"/>
      <c r="S8" s="15"/>
      <c r="T8" s="317"/>
      <c r="U8" s="317"/>
      <c r="V8" s="317"/>
      <c r="W8" s="317"/>
      <c r="X8" s="317"/>
      <c r="Y8" s="317"/>
      <c r="Z8" s="317"/>
      <c r="AA8" s="317"/>
      <c r="AB8" s="317"/>
      <c r="AC8" s="317"/>
      <c r="AD8" s="317"/>
      <c r="AE8" s="317"/>
      <c r="AF8" s="317"/>
      <c r="AG8" s="317"/>
      <c r="AH8" s="317"/>
    </row>
    <row r="9" spans="1:34" s="306" customFormat="1" ht="27" customHeight="1">
      <c r="B9" s="50" t="s">
        <v>48</v>
      </c>
      <c r="C9" s="546" t="s">
        <v>100</v>
      </c>
      <c r="D9" s="547"/>
      <c r="E9" s="548"/>
      <c r="F9" s="51"/>
      <c r="G9" s="546" t="s">
        <v>101</v>
      </c>
      <c r="H9" s="548"/>
      <c r="I9" s="51"/>
      <c r="J9" s="546" t="s">
        <v>102</v>
      </c>
      <c r="K9" s="547"/>
      <c r="L9" s="547"/>
      <c r="M9" s="548"/>
      <c r="N9" s="52"/>
      <c r="O9" s="549" t="s">
        <v>103</v>
      </c>
      <c r="P9" s="550"/>
      <c r="Q9" s="15"/>
      <c r="R9" s="16"/>
      <c r="S9" s="17"/>
      <c r="T9" s="360"/>
      <c r="U9" s="360"/>
      <c r="V9" s="360"/>
      <c r="W9" s="360"/>
      <c r="X9" s="360"/>
      <c r="Y9" s="360"/>
      <c r="Z9" s="360"/>
      <c r="AA9" s="360"/>
      <c r="AB9" s="360"/>
      <c r="AC9" s="360"/>
      <c r="AD9" s="360"/>
      <c r="AE9" s="360"/>
      <c r="AF9" s="360"/>
      <c r="AG9" s="360"/>
      <c r="AH9" s="360"/>
    </row>
    <row r="10" spans="1:34" s="53" customFormat="1" ht="27" customHeight="1">
      <c r="B10" s="54"/>
      <c r="C10" s="54" t="s">
        <v>100</v>
      </c>
      <c r="D10" s="559" t="s">
        <v>104</v>
      </c>
      <c r="E10" s="301" t="s">
        <v>105</v>
      </c>
      <c r="G10" s="55" t="s">
        <v>106</v>
      </c>
      <c r="H10" s="313" t="s">
        <v>51</v>
      </c>
      <c r="J10" s="559" t="s">
        <v>107</v>
      </c>
      <c r="K10" s="559" t="s">
        <v>108</v>
      </c>
      <c r="L10" s="56" t="s">
        <v>51</v>
      </c>
      <c r="M10" s="556" t="s">
        <v>105</v>
      </c>
      <c r="O10" s="312" t="s">
        <v>109</v>
      </c>
      <c r="P10" s="553" t="s">
        <v>110</v>
      </c>
      <c r="Q10" s="552"/>
      <c r="R10" s="299"/>
      <c r="S10" s="552"/>
      <c r="T10" s="361"/>
      <c r="U10" s="361"/>
      <c r="V10" s="361"/>
      <c r="W10" s="361"/>
      <c r="X10" s="361"/>
      <c r="Y10" s="361"/>
      <c r="Z10" s="361"/>
      <c r="AA10" s="361"/>
      <c r="AB10" s="361"/>
      <c r="AC10" s="361"/>
      <c r="AD10" s="361"/>
      <c r="AE10" s="361"/>
      <c r="AF10" s="361"/>
      <c r="AG10" s="361"/>
      <c r="AH10" s="361"/>
    </row>
    <row r="11" spans="1:34" s="53" customFormat="1" ht="21.75" customHeight="1">
      <c r="B11" s="57"/>
      <c r="C11" s="58"/>
      <c r="D11" s="560"/>
      <c r="E11" s="302"/>
      <c r="G11" s="59">
        <f>'Eingaben Speicher'!D23</f>
        <v>5.0000000000000001E-3</v>
      </c>
      <c r="H11" s="312"/>
      <c r="J11" s="560"/>
      <c r="K11" s="560"/>
      <c r="L11" s="544" t="str">
        <f>IF(Allgemeines!J28="Erlöse=0","KEINE Erlöse erwirtschaftet","")</f>
        <v/>
      </c>
      <c r="M11" s="557"/>
      <c r="O11" s="313" t="s">
        <v>111</v>
      </c>
      <c r="P11" s="554"/>
      <c r="Q11" s="552"/>
      <c r="R11" s="299"/>
      <c r="S11" s="552"/>
      <c r="T11" s="361"/>
      <c r="U11" s="361"/>
      <c r="V11" s="361"/>
      <c r="W11" s="361"/>
      <c r="X11" s="361"/>
      <c r="Y11" s="361"/>
      <c r="Z11" s="361"/>
      <c r="AA11" s="361"/>
      <c r="AB11" s="361"/>
      <c r="AC11" s="361"/>
      <c r="AD11" s="361"/>
      <c r="AE11" s="361"/>
      <c r="AF11" s="361"/>
      <c r="AG11" s="361"/>
      <c r="AH11" s="361"/>
    </row>
    <row r="12" spans="1:34" s="53" customFormat="1" ht="12.75" customHeight="1">
      <c r="B12" s="60"/>
      <c r="C12" s="57"/>
      <c r="D12" s="561"/>
      <c r="E12" s="61"/>
      <c r="G12" s="62" t="s">
        <v>112</v>
      </c>
      <c r="H12" s="314"/>
      <c r="J12" s="561"/>
      <c r="K12" s="561"/>
      <c r="L12" s="545"/>
      <c r="M12" s="558"/>
      <c r="O12" s="314"/>
      <c r="P12" s="555"/>
      <c r="Q12" s="552"/>
      <c r="R12" s="299"/>
      <c r="S12" s="552"/>
      <c r="T12" s="361"/>
      <c r="U12" s="361"/>
      <c r="V12" s="361"/>
      <c r="W12" s="361"/>
      <c r="X12" s="361"/>
      <c r="Y12" s="361"/>
      <c r="Z12" s="361"/>
      <c r="AA12" s="361"/>
      <c r="AB12" s="361"/>
      <c r="AC12" s="361"/>
      <c r="AD12" s="361"/>
      <c r="AE12" s="361"/>
      <c r="AF12" s="361"/>
      <c r="AG12" s="361"/>
      <c r="AH12" s="361"/>
    </row>
    <row r="13" spans="1:34" s="63" customFormat="1" ht="15" customHeight="1">
      <c r="B13" s="64"/>
      <c r="C13" s="303" t="s">
        <v>54</v>
      </c>
      <c r="D13" s="303" t="s">
        <v>54</v>
      </c>
      <c r="E13" s="65" t="s">
        <v>54</v>
      </c>
      <c r="G13" s="303" t="s">
        <v>54</v>
      </c>
      <c r="H13" s="66" t="s">
        <v>54</v>
      </c>
      <c r="J13" s="303" t="s">
        <v>113</v>
      </c>
      <c r="K13" s="303" t="s">
        <v>114</v>
      </c>
      <c r="L13" s="67" t="s">
        <v>54</v>
      </c>
      <c r="M13" s="300"/>
      <c r="N13" s="68"/>
      <c r="O13" s="67" t="s">
        <v>54</v>
      </c>
      <c r="P13" s="65" t="s">
        <v>54</v>
      </c>
      <c r="Q13" s="18"/>
      <c r="R13" s="18"/>
      <c r="S13" s="18"/>
      <c r="T13" s="362"/>
      <c r="U13" s="362"/>
      <c r="V13" s="362"/>
      <c r="W13" s="362"/>
      <c r="X13" s="362"/>
      <c r="Y13" s="362"/>
      <c r="Z13" s="362"/>
      <c r="AA13" s="362"/>
      <c r="AB13" s="362"/>
      <c r="AC13" s="362"/>
      <c r="AD13" s="362"/>
      <c r="AE13" s="362"/>
      <c r="AF13" s="362"/>
      <c r="AG13" s="362"/>
      <c r="AH13" s="362"/>
    </row>
    <row r="14" spans="1:34" s="102" customFormat="1" ht="12.75">
      <c r="A14" s="69">
        <v>1</v>
      </c>
      <c r="B14" s="70">
        <f>'Eingaben Speicher'!B15</f>
        <v>2020</v>
      </c>
      <c r="C14" s="71">
        <f>-'Eingaben Speicher'!D15*(1+'Eingaben Speicher'!$D$21)</f>
        <v>0</v>
      </c>
      <c r="D14" s="72">
        <f>C14</f>
        <v>0</v>
      </c>
      <c r="E14" s="73">
        <f>C14/(1+'Eingaben Speicher'!$D$31)^($A14-1)</f>
        <v>0</v>
      </c>
      <c r="F14" s="74"/>
      <c r="G14" s="71">
        <f>D14*$G$11</f>
        <v>0</v>
      </c>
      <c r="H14" s="75">
        <f>G14</f>
        <v>0</v>
      </c>
      <c r="I14" s="74"/>
      <c r="J14" s="71">
        <f>IF('Eingaben Speicher'!$C$10=FALSE,'Eingaben Speicher'!C38,'Eingaben Speicher'!C38*0.1)</f>
        <v>0</v>
      </c>
      <c r="K14" s="76">
        <f>'Eingaben Speicher'!$D$27*'Eingaben Speicher'!$D$25</f>
        <v>8</v>
      </c>
      <c r="L14" s="77">
        <f>IF(Allgemeines!$J$28="Erlöse=0", 0, J14*K14)</f>
        <v>0</v>
      </c>
      <c r="M14" s="78">
        <f>L14/(1+'Eingaben Speicher'!$D$31)^($A14-1)</f>
        <v>0</v>
      </c>
      <c r="N14" s="79"/>
      <c r="O14" s="77">
        <f>L14+H14</f>
        <v>0</v>
      </c>
      <c r="P14" s="73">
        <f>O14/(1+'Eingaben Speicher'!$D$31)^($A14-1)</f>
        <v>0</v>
      </c>
      <c r="Q14" s="363"/>
      <c r="R14" s="19"/>
      <c r="S14" s="363"/>
      <c r="T14" s="364"/>
      <c r="U14" s="365"/>
      <c r="V14" s="365"/>
      <c r="W14" s="365"/>
      <c r="X14" s="365"/>
      <c r="Y14" s="365"/>
      <c r="Z14" s="365"/>
      <c r="AA14" s="365"/>
      <c r="AB14" s="365"/>
      <c r="AC14" s="365"/>
      <c r="AD14" s="365"/>
      <c r="AE14" s="365"/>
      <c r="AF14" s="365"/>
      <c r="AG14" s="365"/>
      <c r="AH14" s="365"/>
    </row>
    <row r="15" spans="1:34" s="102" customFormat="1" ht="12.75">
      <c r="A15" s="69">
        <v>2</v>
      </c>
      <c r="B15" s="80">
        <f>B14+1</f>
        <v>2021</v>
      </c>
      <c r="C15" s="81">
        <f>-'Eingaben Speicher'!D16*(1+'Eingaben Speicher'!$D$21)</f>
        <v>0</v>
      </c>
      <c r="D15" s="82">
        <f t="shared" ref="D15:D20" si="0">D14+C15</f>
        <v>0</v>
      </c>
      <c r="E15" s="83">
        <f>C15/(1+'Eingaben Speicher'!$D$31)^($A15-1)</f>
        <v>0</v>
      </c>
      <c r="F15" s="74"/>
      <c r="G15" s="81">
        <f>D15*$G$11</f>
        <v>0</v>
      </c>
      <c r="H15" s="75">
        <f>G15</f>
        <v>0</v>
      </c>
      <c r="I15" s="74"/>
      <c r="J15" s="81">
        <f>IF('Eingaben Speicher'!$C$10=FALSE,'Eingaben Speicher'!C39,'Eingaben Speicher'!C39*0.1)</f>
        <v>0</v>
      </c>
      <c r="K15" s="84">
        <f>'Eingaben Speicher'!$D$27*'Eingaben Speicher'!$D$25</f>
        <v>8</v>
      </c>
      <c r="L15" s="85">
        <f>IF(Allgemeines!$J$28="Erlöse=0", 0, J15*K15)</f>
        <v>0</v>
      </c>
      <c r="M15" s="86">
        <f>L15/(1+'Eingaben Speicher'!$D$31)^($A15-1)</f>
        <v>0</v>
      </c>
      <c r="N15" s="79"/>
      <c r="O15" s="85">
        <f>L15+H15</f>
        <v>0</v>
      </c>
      <c r="P15" s="83">
        <f>O15/(1+'Eingaben Speicher'!$D$31)^($A15-1)</f>
        <v>0</v>
      </c>
      <c r="Q15" s="363"/>
      <c r="R15" s="19"/>
      <c r="S15" s="363"/>
      <c r="T15" s="364"/>
      <c r="U15" s="365"/>
      <c r="V15" s="365"/>
      <c r="W15" s="365"/>
      <c r="X15" s="365"/>
      <c r="Y15" s="365"/>
      <c r="Z15" s="365"/>
      <c r="AA15" s="365"/>
      <c r="AB15" s="365"/>
      <c r="AC15" s="365"/>
      <c r="AD15" s="365"/>
      <c r="AE15" s="365"/>
      <c r="AF15" s="365"/>
      <c r="AG15" s="365"/>
      <c r="AH15" s="365"/>
    </row>
    <row r="16" spans="1:34" s="102" customFormat="1" ht="12.75">
      <c r="A16" s="69">
        <v>3</v>
      </c>
      <c r="B16" s="80">
        <f>B15+1</f>
        <v>2022</v>
      </c>
      <c r="C16" s="81">
        <f>-'Eingaben Speicher'!D17*(1+'Eingaben Speicher'!$D$21)</f>
        <v>0</v>
      </c>
      <c r="D16" s="82">
        <f t="shared" si="0"/>
        <v>0</v>
      </c>
      <c r="E16" s="83">
        <f>C16/(1+'Eingaben Speicher'!$D$31)^($A16-1)</f>
        <v>0</v>
      </c>
      <c r="F16" s="74"/>
      <c r="G16" s="81">
        <f>D16*$G$11</f>
        <v>0</v>
      </c>
      <c r="H16" s="75">
        <f t="shared" ref="H16:H28" si="1">G16</f>
        <v>0</v>
      </c>
      <c r="I16" s="74"/>
      <c r="J16" s="81">
        <f>IF('Eingaben Speicher'!$C$10=FALSE,'Eingaben Speicher'!C40,'Eingaben Speicher'!C40*0.1)</f>
        <v>0</v>
      </c>
      <c r="K16" s="84">
        <f>'Eingaben Speicher'!$D$27*'Eingaben Speicher'!$D$25</f>
        <v>8</v>
      </c>
      <c r="L16" s="85">
        <f>IF(Allgemeines!$J$28="Erlöse=0", 0, J16*K16)</f>
        <v>0</v>
      </c>
      <c r="M16" s="86">
        <f>L16/(1+'Eingaben Speicher'!$D$31)^($A16-1)</f>
        <v>0</v>
      </c>
      <c r="N16" s="79"/>
      <c r="O16" s="85">
        <f t="shared" ref="O16:O29" si="2">L16+H16</f>
        <v>0</v>
      </c>
      <c r="P16" s="83">
        <f>O16/(1+'Eingaben Speicher'!$D$31)^($A16-1)</f>
        <v>0</v>
      </c>
      <c r="Q16" s="363"/>
      <c r="R16" s="19"/>
      <c r="S16" s="363"/>
      <c r="T16" s="364"/>
      <c r="U16" s="365"/>
      <c r="V16" s="365"/>
      <c r="W16" s="365"/>
      <c r="X16" s="365"/>
      <c r="Y16" s="365"/>
      <c r="Z16" s="365"/>
      <c r="AA16" s="365"/>
      <c r="AB16" s="365"/>
      <c r="AC16" s="365"/>
      <c r="AD16" s="365"/>
      <c r="AE16" s="365"/>
      <c r="AF16" s="365"/>
      <c r="AG16" s="365"/>
      <c r="AH16" s="365"/>
    </row>
    <row r="17" spans="1:34" s="102" customFormat="1" ht="12.75">
      <c r="A17" s="69">
        <v>4</v>
      </c>
      <c r="B17" s="80">
        <f t="shared" ref="B17:B28" si="3">B16+1</f>
        <v>2023</v>
      </c>
      <c r="C17" s="81">
        <v>0</v>
      </c>
      <c r="D17" s="82">
        <f t="shared" si="0"/>
        <v>0</v>
      </c>
      <c r="E17" s="83">
        <f>C17/(1+'Eingaben Speicher'!$D$31)^($A17-1)</f>
        <v>0</v>
      </c>
      <c r="F17" s="74"/>
      <c r="G17" s="81">
        <f t="shared" ref="G17:G28" si="4">D17*$G$11</f>
        <v>0</v>
      </c>
      <c r="H17" s="75">
        <f t="shared" si="1"/>
        <v>0</v>
      </c>
      <c r="I17" s="74"/>
      <c r="J17" s="81">
        <f>IF('Eingaben Speicher'!$C$10=FALSE,'Eingaben Speicher'!C41,'Eingaben Speicher'!C41*0.1)</f>
        <v>0</v>
      </c>
      <c r="K17" s="84">
        <f>'Eingaben Speicher'!$D$27*'Eingaben Speicher'!$D$25</f>
        <v>8</v>
      </c>
      <c r="L17" s="85">
        <f>IF(Allgemeines!$J$28="Erlöse=0", 0, J17*K17)</f>
        <v>0</v>
      </c>
      <c r="M17" s="86">
        <f>L17/(1+'Eingaben Speicher'!$D$31)^($A17-1)</f>
        <v>0</v>
      </c>
      <c r="N17" s="79"/>
      <c r="O17" s="85">
        <f t="shared" si="2"/>
        <v>0</v>
      </c>
      <c r="P17" s="83">
        <f>O17/(1+'Eingaben Speicher'!$D$31)^($A17-1)</f>
        <v>0</v>
      </c>
      <c r="Q17" s="363"/>
      <c r="R17" s="19"/>
      <c r="S17" s="363"/>
      <c r="T17" s="364"/>
      <c r="U17" s="365"/>
      <c r="V17" s="365"/>
      <c r="W17" s="365"/>
      <c r="X17" s="365"/>
      <c r="Y17" s="365"/>
      <c r="Z17" s="365"/>
      <c r="AA17" s="365"/>
      <c r="AB17" s="365"/>
      <c r="AC17" s="365"/>
      <c r="AD17" s="365"/>
      <c r="AE17" s="365"/>
      <c r="AF17" s="365"/>
      <c r="AG17" s="365"/>
      <c r="AH17" s="365"/>
    </row>
    <row r="18" spans="1:34" s="102" customFormat="1" ht="12.75">
      <c r="A18" s="69">
        <v>5</v>
      </c>
      <c r="B18" s="80">
        <f t="shared" si="3"/>
        <v>2024</v>
      </c>
      <c r="C18" s="81">
        <v>0</v>
      </c>
      <c r="D18" s="82">
        <f t="shared" si="0"/>
        <v>0</v>
      </c>
      <c r="E18" s="83">
        <f>C18/(1+'Eingaben Speicher'!$D$31)^($A18-1)</f>
        <v>0</v>
      </c>
      <c r="F18" s="74"/>
      <c r="G18" s="81">
        <f t="shared" si="4"/>
        <v>0</v>
      </c>
      <c r="H18" s="75">
        <f t="shared" si="1"/>
        <v>0</v>
      </c>
      <c r="I18" s="74"/>
      <c r="J18" s="81">
        <f>IF('Eingaben Speicher'!$C$10=FALSE,'Eingaben Speicher'!C42,'Eingaben Speicher'!C42*0.1)</f>
        <v>0</v>
      </c>
      <c r="K18" s="84">
        <f>'Eingaben Speicher'!$D$27*'Eingaben Speicher'!$D$25</f>
        <v>8</v>
      </c>
      <c r="L18" s="85">
        <f>IF(Allgemeines!$J$28="Erlöse=0", 0, J18*K18)</f>
        <v>0</v>
      </c>
      <c r="M18" s="86">
        <f>L18/(1+'Eingaben Speicher'!$D$31)^($A18-1)</f>
        <v>0</v>
      </c>
      <c r="N18" s="79"/>
      <c r="O18" s="85">
        <f t="shared" si="2"/>
        <v>0</v>
      </c>
      <c r="P18" s="83">
        <f>O18/(1+'Eingaben Speicher'!$D$31)^($A18-1)</f>
        <v>0</v>
      </c>
      <c r="Q18" s="363"/>
      <c r="R18" s="19"/>
      <c r="S18" s="363"/>
      <c r="T18" s="364"/>
      <c r="U18" s="365"/>
      <c r="V18" s="365"/>
      <c r="W18" s="365"/>
      <c r="X18" s="365"/>
      <c r="Y18" s="365"/>
      <c r="Z18" s="365"/>
      <c r="AA18" s="365"/>
      <c r="AB18" s="365"/>
      <c r="AC18" s="365"/>
      <c r="AD18" s="365"/>
      <c r="AE18" s="365"/>
      <c r="AF18" s="365"/>
      <c r="AG18" s="365"/>
      <c r="AH18" s="365"/>
    </row>
    <row r="19" spans="1:34" s="102" customFormat="1" ht="12.75">
      <c r="A19" s="69">
        <v>6</v>
      </c>
      <c r="B19" s="80">
        <f t="shared" si="3"/>
        <v>2025</v>
      </c>
      <c r="C19" s="81">
        <v>0</v>
      </c>
      <c r="D19" s="82">
        <f t="shared" si="0"/>
        <v>0</v>
      </c>
      <c r="E19" s="83">
        <f>C19/(1+'Eingaben Speicher'!$D$31)^($A19-1)</f>
        <v>0</v>
      </c>
      <c r="F19" s="74"/>
      <c r="G19" s="81">
        <f t="shared" si="4"/>
        <v>0</v>
      </c>
      <c r="H19" s="75">
        <f t="shared" si="1"/>
        <v>0</v>
      </c>
      <c r="I19" s="74"/>
      <c r="J19" s="81">
        <f>IF('Eingaben Speicher'!$C$10=FALSE,'Eingaben Speicher'!C43,'Eingaben Speicher'!C43*0.1)</f>
        <v>0</v>
      </c>
      <c r="K19" s="84">
        <f>'Eingaben Speicher'!$D$27*'Eingaben Speicher'!$D$25</f>
        <v>8</v>
      </c>
      <c r="L19" s="85">
        <f>IF(Allgemeines!$J$28="Erlöse=0", 0, J19*K19)</f>
        <v>0</v>
      </c>
      <c r="M19" s="86">
        <f>L19/(1+'Eingaben Speicher'!$D$31)^($A19-1)</f>
        <v>0</v>
      </c>
      <c r="N19" s="79"/>
      <c r="O19" s="85">
        <f t="shared" si="2"/>
        <v>0</v>
      </c>
      <c r="P19" s="83">
        <f>O19/(1+'Eingaben Speicher'!$D$31)^($A19-1)</f>
        <v>0</v>
      </c>
      <c r="Q19" s="363"/>
      <c r="R19" s="19"/>
      <c r="S19" s="363"/>
      <c r="T19" s="364"/>
      <c r="U19" s="365"/>
      <c r="V19" s="365"/>
      <c r="W19" s="365"/>
      <c r="X19" s="365"/>
      <c r="Y19" s="365"/>
      <c r="Z19" s="365"/>
      <c r="AA19" s="365"/>
      <c r="AB19" s="365"/>
      <c r="AC19" s="365"/>
      <c r="AD19" s="365"/>
      <c r="AE19" s="365"/>
      <c r="AF19" s="365"/>
      <c r="AG19" s="365"/>
      <c r="AH19" s="365"/>
    </row>
    <row r="20" spans="1:34" s="102" customFormat="1" ht="12.75">
      <c r="A20" s="69">
        <v>7</v>
      </c>
      <c r="B20" s="80">
        <f t="shared" si="3"/>
        <v>2026</v>
      </c>
      <c r="C20" s="81">
        <v>0</v>
      </c>
      <c r="D20" s="82">
        <f t="shared" si="0"/>
        <v>0</v>
      </c>
      <c r="E20" s="83">
        <f>C20/(1+'Eingaben Speicher'!$D$31)^($A20-1)</f>
        <v>0</v>
      </c>
      <c r="F20" s="74"/>
      <c r="G20" s="81">
        <f t="shared" si="4"/>
        <v>0</v>
      </c>
      <c r="H20" s="75">
        <f t="shared" si="1"/>
        <v>0</v>
      </c>
      <c r="I20" s="74"/>
      <c r="J20" s="81">
        <f>IF('Eingaben Speicher'!$C$10=FALSE,'Eingaben Speicher'!C44,'Eingaben Speicher'!C44*0.1)</f>
        <v>0</v>
      </c>
      <c r="K20" s="84">
        <f>'Eingaben Speicher'!$D$27*'Eingaben Speicher'!$D$25</f>
        <v>8</v>
      </c>
      <c r="L20" s="85">
        <f>IF(Allgemeines!$J$28="Erlöse=0", 0, J20*K20)</f>
        <v>0</v>
      </c>
      <c r="M20" s="86">
        <f>L20/(1+'Eingaben Speicher'!$D$31)^($A20-1)</f>
        <v>0</v>
      </c>
      <c r="N20" s="79"/>
      <c r="O20" s="85">
        <f t="shared" si="2"/>
        <v>0</v>
      </c>
      <c r="P20" s="83">
        <f>O20/(1+'Eingaben Speicher'!$D$31)^($A20-1)</f>
        <v>0</v>
      </c>
      <c r="Q20" s="363"/>
      <c r="R20" s="19"/>
      <c r="S20" s="363"/>
      <c r="T20" s="364"/>
      <c r="U20" s="365"/>
      <c r="V20" s="365"/>
      <c r="W20" s="365"/>
      <c r="X20" s="365"/>
      <c r="Y20" s="365"/>
      <c r="Z20" s="365"/>
      <c r="AA20" s="365"/>
      <c r="AB20" s="365"/>
      <c r="AC20" s="365"/>
      <c r="AD20" s="365"/>
      <c r="AE20" s="365"/>
      <c r="AF20" s="365"/>
      <c r="AG20" s="365"/>
      <c r="AH20" s="365"/>
    </row>
    <row r="21" spans="1:34" s="102" customFormat="1" ht="12.75">
      <c r="A21" s="69">
        <v>8</v>
      </c>
      <c r="B21" s="80">
        <f t="shared" si="3"/>
        <v>2027</v>
      </c>
      <c r="C21" s="81">
        <v>0</v>
      </c>
      <c r="D21" s="82">
        <f t="shared" ref="D21:D28" si="5">D20+C21</f>
        <v>0</v>
      </c>
      <c r="E21" s="83">
        <f>C21/(1+'Eingaben Speicher'!$D$31)^($A21-1)</f>
        <v>0</v>
      </c>
      <c r="F21" s="74"/>
      <c r="G21" s="81">
        <f t="shared" si="4"/>
        <v>0</v>
      </c>
      <c r="H21" s="75">
        <f t="shared" si="1"/>
        <v>0</v>
      </c>
      <c r="I21" s="74"/>
      <c r="J21" s="81">
        <f>IF('Eingaben Speicher'!$C$10=FALSE,'Eingaben Speicher'!C45,'Eingaben Speicher'!C45*0.1)</f>
        <v>0</v>
      </c>
      <c r="K21" s="84">
        <f>'Eingaben Speicher'!$D$27*'Eingaben Speicher'!$D$25</f>
        <v>8</v>
      </c>
      <c r="L21" s="85">
        <f>IF(Allgemeines!$J$28="Erlöse=0", 0, J21*K21)</f>
        <v>0</v>
      </c>
      <c r="M21" s="86">
        <f>L21/(1+'Eingaben Speicher'!$D$31)^($A21-1)</f>
        <v>0</v>
      </c>
      <c r="N21" s="79"/>
      <c r="O21" s="85">
        <f t="shared" si="2"/>
        <v>0</v>
      </c>
      <c r="P21" s="83">
        <f>O21/(1+'Eingaben Speicher'!$D$31)^($A21-1)</f>
        <v>0</v>
      </c>
      <c r="Q21" s="363"/>
      <c r="R21" s="19"/>
      <c r="S21" s="363"/>
      <c r="T21" s="364"/>
      <c r="U21" s="365"/>
      <c r="V21" s="365"/>
      <c r="W21" s="365"/>
      <c r="X21" s="365"/>
      <c r="Y21" s="365"/>
      <c r="Z21" s="365"/>
      <c r="AA21" s="365"/>
      <c r="AB21" s="365"/>
      <c r="AC21" s="365"/>
      <c r="AD21" s="365"/>
      <c r="AE21" s="365"/>
      <c r="AF21" s="365"/>
      <c r="AG21" s="365"/>
      <c r="AH21" s="365"/>
    </row>
    <row r="22" spans="1:34" s="102" customFormat="1" ht="12.75">
      <c r="A22" s="69">
        <v>9</v>
      </c>
      <c r="B22" s="80">
        <f t="shared" si="3"/>
        <v>2028</v>
      </c>
      <c r="C22" s="81">
        <v>0</v>
      </c>
      <c r="D22" s="82">
        <f t="shared" si="5"/>
        <v>0</v>
      </c>
      <c r="E22" s="83">
        <f>C22/(1+'Eingaben Speicher'!$D$31)^($A22-1)</f>
        <v>0</v>
      </c>
      <c r="F22" s="74"/>
      <c r="G22" s="81">
        <f t="shared" si="4"/>
        <v>0</v>
      </c>
      <c r="H22" s="75">
        <f t="shared" si="1"/>
        <v>0</v>
      </c>
      <c r="I22" s="74"/>
      <c r="J22" s="81">
        <f>IF('Eingaben Speicher'!$C$10=FALSE,'Eingaben Speicher'!C46,'Eingaben Speicher'!C46*0.1)</f>
        <v>0</v>
      </c>
      <c r="K22" s="84">
        <f>'Eingaben Speicher'!$D$27*'Eingaben Speicher'!$D$25</f>
        <v>8</v>
      </c>
      <c r="L22" s="85">
        <f>IF(Allgemeines!$J$28="Erlöse=0", 0, J22*K22)</f>
        <v>0</v>
      </c>
      <c r="M22" s="86">
        <f>L22/(1+'Eingaben Speicher'!$D$31)^($A22-1)</f>
        <v>0</v>
      </c>
      <c r="N22" s="79"/>
      <c r="O22" s="85">
        <f t="shared" si="2"/>
        <v>0</v>
      </c>
      <c r="P22" s="83">
        <f>O22/(1+'Eingaben Speicher'!$D$31)^($A22-1)</f>
        <v>0</v>
      </c>
      <c r="Q22" s="363"/>
      <c r="R22" s="19"/>
      <c r="S22" s="363"/>
      <c r="T22" s="364"/>
      <c r="U22" s="365"/>
      <c r="V22" s="365"/>
      <c r="W22" s="365"/>
      <c r="X22" s="365"/>
      <c r="Y22" s="365"/>
      <c r="Z22" s="365"/>
      <c r="AA22" s="365"/>
      <c r="AB22" s="365"/>
      <c r="AC22" s="365"/>
      <c r="AD22" s="365"/>
      <c r="AE22" s="365"/>
      <c r="AF22" s="365"/>
      <c r="AG22" s="365"/>
      <c r="AH22" s="365"/>
    </row>
    <row r="23" spans="1:34" s="102" customFormat="1" ht="12.75">
      <c r="A23" s="69">
        <v>10</v>
      </c>
      <c r="B23" s="80">
        <f t="shared" si="3"/>
        <v>2029</v>
      </c>
      <c r="C23" s="81">
        <v>0</v>
      </c>
      <c r="D23" s="82">
        <f t="shared" si="5"/>
        <v>0</v>
      </c>
      <c r="E23" s="83">
        <f>C23/(1+'Eingaben Speicher'!$D$31)^($A23-1)</f>
        <v>0</v>
      </c>
      <c r="F23" s="74"/>
      <c r="G23" s="81">
        <f t="shared" si="4"/>
        <v>0</v>
      </c>
      <c r="H23" s="75">
        <f t="shared" si="1"/>
        <v>0</v>
      </c>
      <c r="I23" s="74"/>
      <c r="J23" s="81">
        <f>IF('Eingaben Speicher'!$C$10=FALSE,'Eingaben Speicher'!C47,'Eingaben Speicher'!C47*0.1)</f>
        <v>0</v>
      </c>
      <c r="K23" s="84">
        <f>'Eingaben Speicher'!$D$27*'Eingaben Speicher'!$D$25</f>
        <v>8</v>
      </c>
      <c r="L23" s="85">
        <f>IF(Allgemeines!$J$28="Erlöse=0", 0, J23*K23)</f>
        <v>0</v>
      </c>
      <c r="M23" s="86">
        <f>L23/(1+'Eingaben Speicher'!$D$31)^($A23-1)</f>
        <v>0</v>
      </c>
      <c r="N23" s="79"/>
      <c r="O23" s="85">
        <f t="shared" si="2"/>
        <v>0</v>
      </c>
      <c r="P23" s="83">
        <f>O23/(1+'Eingaben Speicher'!$D$31)^($A23-1)</f>
        <v>0</v>
      </c>
      <c r="Q23" s="363"/>
      <c r="R23" s="19"/>
      <c r="S23" s="363"/>
      <c r="T23" s="364"/>
      <c r="U23" s="365"/>
      <c r="V23" s="365"/>
      <c r="W23" s="365"/>
      <c r="X23" s="365"/>
      <c r="Y23" s="365"/>
      <c r="Z23" s="365"/>
      <c r="AA23" s="365"/>
      <c r="AB23" s="365"/>
      <c r="AC23" s="365"/>
      <c r="AD23" s="365"/>
      <c r="AE23" s="365"/>
      <c r="AF23" s="365"/>
      <c r="AG23" s="365"/>
      <c r="AH23" s="365"/>
    </row>
    <row r="24" spans="1:34" s="102" customFormat="1" ht="12.75">
      <c r="A24" s="69">
        <v>11</v>
      </c>
      <c r="B24" s="80">
        <f t="shared" si="3"/>
        <v>2030</v>
      </c>
      <c r="C24" s="81">
        <v>0</v>
      </c>
      <c r="D24" s="82">
        <f t="shared" si="5"/>
        <v>0</v>
      </c>
      <c r="E24" s="83">
        <f>C24/(1+'Eingaben Speicher'!$D$31)^($A24-1)</f>
        <v>0</v>
      </c>
      <c r="F24" s="74"/>
      <c r="G24" s="81">
        <f t="shared" si="4"/>
        <v>0</v>
      </c>
      <c r="H24" s="75">
        <f t="shared" si="1"/>
        <v>0</v>
      </c>
      <c r="I24" s="74"/>
      <c r="J24" s="81">
        <f>IF('Eingaben Speicher'!$C$10=FALSE,'Eingaben Speicher'!C48,'Eingaben Speicher'!C48*0.1)</f>
        <v>0</v>
      </c>
      <c r="K24" s="84">
        <f>'Eingaben Speicher'!$D$27*'Eingaben Speicher'!$D$25</f>
        <v>8</v>
      </c>
      <c r="L24" s="85">
        <f>IF(Allgemeines!$J$28="Erlöse=0", 0, J24*K24)</f>
        <v>0</v>
      </c>
      <c r="M24" s="86">
        <f>L24/(1+'Eingaben Speicher'!$D$31)^($A24-1)</f>
        <v>0</v>
      </c>
      <c r="N24" s="79"/>
      <c r="O24" s="85">
        <f t="shared" si="2"/>
        <v>0</v>
      </c>
      <c r="P24" s="83">
        <f>O24/(1+'Eingaben Speicher'!$D$31)^($A24-1)</f>
        <v>0</v>
      </c>
      <c r="Q24" s="363"/>
      <c r="R24" s="19"/>
      <c r="S24" s="363"/>
      <c r="T24" s="364"/>
      <c r="U24" s="365"/>
      <c r="V24" s="365"/>
      <c r="W24" s="365"/>
      <c r="X24" s="365"/>
      <c r="Y24" s="365"/>
      <c r="Z24" s="365"/>
      <c r="AA24" s="365"/>
      <c r="AB24" s="365"/>
      <c r="AC24" s="365"/>
      <c r="AD24" s="365"/>
      <c r="AE24" s="365"/>
      <c r="AF24" s="365"/>
      <c r="AG24" s="365"/>
      <c r="AH24" s="365"/>
    </row>
    <row r="25" spans="1:34" s="102" customFormat="1" ht="12.75">
      <c r="A25" s="69">
        <v>12</v>
      </c>
      <c r="B25" s="80">
        <f t="shared" si="3"/>
        <v>2031</v>
      </c>
      <c r="C25" s="81">
        <v>0</v>
      </c>
      <c r="D25" s="82">
        <f t="shared" si="5"/>
        <v>0</v>
      </c>
      <c r="E25" s="83">
        <f>C25/(1+'Eingaben Speicher'!$D$31)^($A25-1)</f>
        <v>0</v>
      </c>
      <c r="F25" s="74"/>
      <c r="G25" s="81">
        <f t="shared" si="4"/>
        <v>0</v>
      </c>
      <c r="H25" s="75">
        <f t="shared" si="1"/>
        <v>0</v>
      </c>
      <c r="I25" s="74"/>
      <c r="J25" s="81">
        <f>IF('Eingaben Speicher'!$C$10=FALSE,'Eingaben Speicher'!C49,'Eingaben Speicher'!C49*0.1)</f>
        <v>0</v>
      </c>
      <c r="K25" s="84">
        <f>'Eingaben Speicher'!$D$27*'Eingaben Speicher'!$D$25</f>
        <v>8</v>
      </c>
      <c r="L25" s="85">
        <f>IF(Allgemeines!$J$28="Erlöse=0", 0, J25*K25)</f>
        <v>0</v>
      </c>
      <c r="M25" s="86">
        <f>L25/(1+'Eingaben Speicher'!$D$31)^($A25-1)</f>
        <v>0</v>
      </c>
      <c r="N25" s="79"/>
      <c r="O25" s="85">
        <f t="shared" si="2"/>
        <v>0</v>
      </c>
      <c r="P25" s="83">
        <f>O25/(1+'Eingaben Speicher'!$D$31)^($A25-1)</f>
        <v>0</v>
      </c>
      <c r="Q25" s="363"/>
      <c r="R25" s="19"/>
      <c r="S25" s="363"/>
      <c r="T25" s="364"/>
      <c r="U25" s="365"/>
      <c r="V25" s="365"/>
      <c r="W25" s="365"/>
      <c r="X25" s="365"/>
      <c r="Y25" s="365"/>
      <c r="Z25" s="365"/>
      <c r="AA25" s="365"/>
      <c r="AB25" s="365"/>
      <c r="AC25" s="365"/>
      <c r="AD25" s="365"/>
      <c r="AE25" s="365"/>
      <c r="AF25" s="365"/>
      <c r="AG25" s="365"/>
      <c r="AH25" s="365"/>
    </row>
    <row r="26" spans="1:34" s="102" customFormat="1" ht="12.75">
      <c r="A26" s="69">
        <v>13</v>
      </c>
      <c r="B26" s="80">
        <f t="shared" si="3"/>
        <v>2032</v>
      </c>
      <c r="C26" s="81">
        <v>0</v>
      </c>
      <c r="D26" s="82">
        <f t="shared" si="5"/>
        <v>0</v>
      </c>
      <c r="E26" s="83">
        <f>C26/(1+'Eingaben Speicher'!$D$31)^($A26-1)</f>
        <v>0</v>
      </c>
      <c r="F26" s="74"/>
      <c r="G26" s="81">
        <f t="shared" si="4"/>
        <v>0</v>
      </c>
      <c r="H26" s="75">
        <f t="shared" si="1"/>
        <v>0</v>
      </c>
      <c r="I26" s="74"/>
      <c r="J26" s="81">
        <f>IF('Eingaben Speicher'!$C$10=FALSE,'Eingaben Speicher'!C50,'Eingaben Speicher'!C50*0.1)</f>
        <v>0</v>
      </c>
      <c r="K26" s="84">
        <f>'Eingaben Speicher'!$D$27*'Eingaben Speicher'!$D$25</f>
        <v>8</v>
      </c>
      <c r="L26" s="85">
        <f>IF(Allgemeines!$J$28="Erlöse=0", 0, J26*K26)</f>
        <v>0</v>
      </c>
      <c r="M26" s="86">
        <f>L26/(1+'Eingaben Speicher'!$D$31)^($A26-1)</f>
        <v>0</v>
      </c>
      <c r="N26" s="79"/>
      <c r="O26" s="85">
        <f t="shared" si="2"/>
        <v>0</v>
      </c>
      <c r="P26" s="83">
        <f>O26/(1+'Eingaben Speicher'!$D$31)^($A26-1)</f>
        <v>0</v>
      </c>
      <c r="Q26" s="363"/>
      <c r="R26" s="19"/>
      <c r="S26" s="363"/>
      <c r="T26" s="364"/>
      <c r="U26" s="365"/>
      <c r="V26" s="365"/>
      <c r="W26" s="365"/>
      <c r="X26" s="365"/>
      <c r="Y26" s="365"/>
      <c r="Z26" s="365"/>
      <c r="AA26" s="365"/>
      <c r="AB26" s="365"/>
      <c r="AC26" s="365"/>
      <c r="AD26" s="365"/>
      <c r="AE26" s="365"/>
      <c r="AF26" s="365"/>
      <c r="AG26" s="365"/>
      <c r="AH26" s="365"/>
    </row>
    <row r="27" spans="1:34" s="102" customFormat="1" ht="12.75">
      <c r="A27" s="69">
        <v>14</v>
      </c>
      <c r="B27" s="80">
        <f t="shared" si="3"/>
        <v>2033</v>
      </c>
      <c r="C27" s="81">
        <v>0</v>
      </c>
      <c r="D27" s="82">
        <f t="shared" si="5"/>
        <v>0</v>
      </c>
      <c r="E27" s="83">
        <f>C27/(1+'Eingaben Speicher'!$D$31)^($A27-1)</f>
        <v>0</v>
      </c>
      <c r="F27" s="74"/>
      <c r="G27" s="81">
        <f t="shared" si="4"/>
        <v>0</v>
      </c>
      <c r="H27" s="75">
        <f t="shared" si="1"/>
        <v>0</v>
      </c>
      <c r="I27" s="74"/>
      <c r="J27" s="81">
        <f>IF('Eingaben Speicher'!$C$10=FALSE,'Eingaben Speicher'!C51,'Eingaben Speicher'!C51*0.1)</f>
        <v>0</v>
      </c>
      <c r="K27" s="84">
        <f>'Eingaben Speicher'!$D$27*'Eingaben Speicher'!$D$25</f>
        <v>8</v>
      </c>
      <c r="L27" s="85">
        <f>IF(Allgemeines!$J$28="Erlöse=0", 0, J27*K27)</f>
        <v>0</v>
      </c>
      <c r="M27" s="86">
        <f>L27/(1+'Eingaben Speicher'!$D$31)^($A27-1)</f>
        <v>0</v>
      </c>
      <c r="N27" s="79"/>
      <c r="O27" s="85">
        <f t="shared" si="2"/>
        <v>0</v>
      </c>
      <c r="P27" s="83">
        <f>O27/(1+'Eingaben Speicher'!$D$31)^($A27-1)</f>
        <v>0</v>
      </c>
      <c r="Q27" s="363"/>
      <c r="R27" s="19"/>
      <c r="S27" s="363"/>
      <c r="T27" s="364"/>
      <c r="U27" s="365"/>
      <c r="V27" s="365"/>
      <c r="W27" s="365"/>
      <c r="X27" s="365"/>
      <c r="Y27" s="365"/>
      <c r="Z27" s="365"/>
      <c r="AA27" s="365"/>
      <c r="AB27" s="365"/>
      <c r="AC27" s="365"/>
      <c r="AD27" s="365"/>
      <c r="AE27" s="365"/>
      <c r="AF27" s="365"/>
      <c r="AG27" s="365"/>
      <c r="AH27" s="365"/>
    </row>
    <row r="28" spans="1:34" s="102" customFormat="1" ht="12.75">
      <c r="A28" s="69">
        <v>15</v>
      </c>
      <c r="B28" s="87">
        <f t="shared" si="3"/>
        <v>2034</v>
      </c>
      <c r="C28" s="88">
        <v>0</v>
      </c>
      <c r="D28" s="89">
        <f t="shared" si="5"/>
        <v>0</v>
      </c>
      <c r="E28" s="90">
        <f>C28/(1+'Eingaben Speicher'!$D$31)^($A28-1)</f>
        <v>0</v>
      </c>
      <c r="F28" s="74"/>
      <c r="G28" s="88">
        <f t="shared" si="4"/>
        <v>0</v>
      </c>
      <c r="H28" s="91">
        <f t="shared" si="1"/>
        <v>0</v>
      </c>
      <c r="I28" s="74"/>
      <c r="J28" s="88">
        <f>IF('Eingaben Speicher'!$C$10=FALSE,'Eingaben Speicher'!C52,'Eingaben Speicher'!C52*0.1)</f>
        <v>0</v>
      </c>
      <c r="K28" s="92">
        <f>'Eingaben Speicher'!$D$27*'Eingaben Speicher'!$D$25</f>
        <v>8</v>
      </c>
      <c r="L28" s="93">
        <f>IF(Allgemeines!$J$28="Erlöse=0", 0, J28*K28)</f>
        <v>0</v>
      </c>
      <c r="M28" s="94">
        <f>L28/(1+'Eingaben Speicher'!$D$31)^($A28-1)</f>
        <v>0</v>
      </c>
      <c r="N28" s="79"/>
      <c r="O28" s="93">
        <f t="shared" si="2"/>
        <v>0</v>
      </c>
      <c r="P28" s="90">
        <f>O28/(1+'Eingaben Speicher'!$D$31)^($A28-1)</f>
        <v>0</v>
      </c>
      <c r="Q28" s="363"/>
      <c r="R28" s="19"/>
      <c r="S28" s="363"/>
      <c r="T28" s="364"/>
      <c r="U28" s="365"/>
      <c r="V28" s="365"/>
      <c r="W28" s="365"/>
      <c r="X28" s="365"/>
      <c r="Y28" s="365"/>
      <c r="Z28" s="365"/>
      <c r="AA28" s="365"/>
      <c r="AB28" s="365"/>
      <c r="AC28" s="365"/>
      <c r="AD28" s="365"/>
      <c r="AE28" s="365"/>
      <c r="AF28" s="365"/>
      <c r="AG28" s="365"/>
      <c r="AH28" s="365"/>
    </row>
    <row r="29" spans="1:34" s="99" customFormat="1">
      <c r="A29" s="172"/>
      <c r="B29" s="172"/>
      <c r="C29" s="95">
        <f>SUM(C14:C16)</f>
        <v>0</v>
      </c>
      <c r="D29" s="95"/>
      <c r="E29" s="95">
        <f>SUM(E14:E28)</f>
        <v>0</v>
      </c>
      <c r="F29" s="96"/>
      <c r="G29" s="96"/>
      <c r="H29" s="95">
        <f>SUM(H14:H28)</f>
        <v>0</v>
      </c>
      <c r="I29" s="96"/>
      <c r="J29" s="97"/>
      <c r="K29" s="96"/>
      <c r="L29" s="95">
        <f>SUM(L14:L28)</f>
        <v>0</v>
      </c>
      <c r="M29" s="95">
        <f>SUM(M14:M28)</f>
        <v>0</v>
      </c>
      <c r="N29" s="98"/>
      <c r="O29" s="95">
        <f t="shared" si="2"/>
        <v>0</v>
      </c>
      <c r="P29" s="95">
        <f>SUM(P14:P28)</f>
        <v>0</v>
      </c>
      <c r="Q29" s="366"/>
      <c r="R29" s="328"/>
      <c r="S29" s="367"/>
      <c r="T29" s="328"/>
      <c r="U29" s="328"/>
      <c r="V29" s="328"/>
      <c r="W29" s="328"/>
      <c r="X29" s="328"/>
      <c r="Y29" s="328"/>
      <c r="Z29" s="328"/>
      <c r="AA29" s="328"/>
      <c r="AB29" s="328"/>
      <c r="AC29" s="328"/>
      <c r="AD29" s="328"/>
      <c r="AE29" s="328"/>
      <c r="AF29" s="328"/>
      <c r="AG29" s="328"/>
      <c r="AH29" s="328"/>
    </row>
    <row r="30" spans="1:34" s="30" customFormat="1">
      <c r="Q30"/>
      <c r="R30"/>
      <c r="S30"/>
      <c r="T30"/>
      <c r="U30"/>
      <c r="V30"/>
      <c r="W30"/>
      <c r="X30"/>
      <c r="Y30"/>
      <c r="Z30"/>
      <c r="AA30"/>
      <c r="AB30"/>
      <c r="AC30"/>
      <c r="AD30"/>
      <c r="AE30"/>
      <c r="AF30"/>
      <c r="AG30"/>
      <c r="AH30"/>
    </row>
    <row r="31" spans="1:34" s="30" customFormat="1">
      <c r="H31" s="99" t="s">
        <v>115</v>
      </c>
      <c r="I31" s="99"/>
      <c r="J31" s="99"/>
      <c r="L31" s="542">
        <f>P29+(E29)</f>
        <v>0</v>
      </c>
      <c r="M31" s="542"/>
      <c r="N31" s="543" t="str">
        <f>IF(L31&lt;0,"Nachweis erbracht","Nachweis nicht erbracht")</f>
        <v>Nachweis nicht erbracht</v>
      </c>
      <c r="O31" s="543"/>
      <c r="P31" s="543"/>
      <c r="Q31"/>
      <c r="R31"/>
      <c r="S31"/>
      <c r="T31"/>
      <c r="U31"/>
      <c r="V31"/>
      <c r="W31"/>
      <c r="X31"/>
      <c r="Y31"/>
      <c r="Z31"/>
      <c r="AA31"/>
      <c r="AB31"/>
      <c r="AC31"/>
      <c r="AD31"/>
      <c r="AE31"/>
      <c r="AF31"/>
      <c r="AG31"/>
      <c r="AH31"/>
    </row>
    <row r="32" spans="1:34" s="30" customFormat="1">
      <c r="Q32"/>
      <c r="R32"/>
      <c r="S32"/>
      <c r="T32"/>
      <c r="U32"/>
      <c r="V32"/>
      <c r="W32"/>
      <c r="X32"/>
      <c r="Y32"/>
      <c r="Z32"/>
      <c r="AA32"/>
      <c r="AB32"/>
      <c r="AC32"/>
      <c r="AD32"/>
      <c r="AE32"/>
      <c r="AF32"/>
      <c r="AG32"/>
      <c r="AH32"/>
    </row>
    <row r="33" spans="17:34" s="30" customFormat="1">
      <c r="Q33"/>
      <c r="R33"/>
      <c r="S33"/>
      <c r="T33"/>
      <c r="U33"/>
      <c r="V33"/>
      <c r="W33"/>
      <c r="X33"/>
      <c r="Y33"/>
      <c r="Z33"/>
      <c r="AA33"/>
      <c r="AB33"/>
      <c r="AC33"/>
      <c r="AD33"/>
      <c r="AE33"/>
      <c r="AF33"/>
      <c r="AG33"/>
      <c r="AH33"/>
    </row>
  </sheetData>
  <sheetProtection algorithmName="SHA-512" hashValue="AR8aCRzQ4nD4pSmjCloibxZCTmuUReg8Z2pzuiFyofijx10kL6i/dZ6pm1YEsx8lXjU6q20CWqfPi3sxlGugjA==" saltValue="krWNxYVDh/Hqc3DnJYTqow==" spinCount="100000" sheet="1" objects="1" scenarios="1"/>
  <mergeCells count="19">
    <mergeCell ref="S10:S12"/>
    <mergeCell ref="P10:P12"/>
    <mergeCell ref="M10:M12"/>
    <mergeCell ref="C9:E9"/>
    <mergeCell ref="D10:D12"/>
    <mergeCell ref="K10:K12"/>
    <mergeCell ref="G9:H9"/>
    <mergeCell ref="J10:J12"/>
    <mergeCell ref="F3:H3"/>
    <mergeCell ref="J9:M9"/>
    <mergeCell ref="O9:P9"/>
    <mergeCell ref="J8:L8"/>
    <mergeCell ref="Q10:Q12"/>
    <mergeCell ref="L31:M31"/>
    <mergeCell ref="N31:P31"/>
    <mergeCell ref="F4:H4"/>
    <mergeCell ref="F5:H5"/>
    <mergeCell ref="F6:H6"/>
    <mergeCell ref="L11:L12"/>
  </mergeCells>
  <conditionalFormatting sqref="L31">
    <cfRule type="cellIs" dxfId="27" priority="3" operator="lessThan">
      <formula>0</formula>
    </cfRule>
    <cfRule type="cellIs" dxfId="26" priority="4" operator="greaterThan">
      <formula>0</formula>
    </cfRule>
  </conditionalFormatting>
  <conditionalFormatting sqref="N31">
    <cfRule type="containsText" dxfId="25" priority="1" operator="containsText" text="Nachweis nicht erbracht">
      <formula>NOT(ISERROR(SEARCH("Nachweis nicht erbracht",N31)))</formula>
    </cfRule>
    <cfRule type="containsText" dxfId="24" priority="2" operator="containsText" text="Nachweis erbracht">
      <formula>NOT(ISERROR(SEARCH("Nachweis erbracht",N31)))</formula>
    </cfRule>
  </conditionalFormatting>
  <pageMargins left="0.23622047244094491" right="0.23622047244094491" top="0.74803149606299213" bottom="0.74803149606299213" header="0.31496062992125984" footer="0.31496062992125984"/>
  <pageSetup paperSize="9" scale="95" orientation="landscape" r:id="rId1"/>
  <rowBreaks count="1" manualBreakCount="1">
    <brk id="32" max="15"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sheetPr>
  <dimension ref="A1:N99"/>
  <sheetViews>
    <sheetView showGridLines="0" zoomScaleNormal="100" workbookViewId="0">
      <pane ySplit="8" topLeftCell="A47" activePane="bottomLeft" state="frozen"/>
      <selection pane="bottomLeft" activeCell="N60" sqref="N60"/>
    </sheetView>
  </sheetViews>
  <sheetFormatPr baseColWidth="10" defaultColWidth="11.5703125" defaultRowHeight="15"/>
  <cols>
    <col min="1" max="1" width="2.85546875" customWidth="1"/>
    <col min="2" max="3" width="14.5703125" customWidth="1"/>
    <col min="4" max="4" width="14.28515625" customWidth="1"/>
    <col min="5" max="5" width="12" customWidth="1"/>
    <col min="6" max="6" width="16.140625" customWidth="1"/>
    <col min="7" max="7" width="13.85546875" customWidth="1"/>
    <col min="8" max="8" width="15" customWidth="1"/>
    <col min="9" max="9" width="14.140625" customWidth="1"/>
    <col min="11" max="12" width="11.42578125" customWidth="1"/>
  </cols>
  <sheetData>
    <row r="1" spans="1:13">
      <c r="A1" s="483"/>
      <c r="B1" s="483"/>
      <c r="C1" s="483"/>
      <c r="D1" s="483"/>
      <c r="E1" s="483"/>
      <c r="F1" s="483"/>
      <c r="G1" s="483"/>
      <c r="H1" s="483"/>
      <c r="I1" s="483"/>
      <c r="J1" s="475" t="str">
        <f>"AGFW-Berechnungstool Version "&amp;Version!C1&amp;" (Stand: "&amp;TEXT(Version!C3, "TT.MM.JJJJ")&amp;")"</f>
        <v>AGFW-Berechnungstool Version 3.0 (Stand: 01.06.2024)</v>
      </c>
    </row>
    <row r="2" spans="1:13" ht="78" customHeight="1">
      <c r="A2" s="564" t="s">
        <v>116</v>
      </c>
      <c r="B2" s="564"/>
      <c r="C2" s="564"/>
      <c r="D2" s="564"/>
      <c r="E2" s="564"/>
      <c r="F2" s="564"/>
      <c r="G2" s="564"/>
      <c r="H2" s="564"/>
      <c r="I2" s="564"/>
      <c r="J2" s="564"/>
      <c r="K2" s="12"/>
      <c r="L2" s="12"/>
      <c r="M2" s="10"/>
    </row>
    <row r="3" spans="1:13" ht="10.9" hidden="1" customHeight="1">
      <c r="A3" s="564"/>
      <c r="B3" s="564"/>
      <c r="C3" s="564"/>
      <c r="D3" s="564"/>
      <c r="E3" s="564"/>
      <c r="F3" s="564"/>
      <c r="G3" s="564"/>
      <c r="H3" s="564"/>
      <c r="I3" s="564"/>
      <c r="J3" s="564"/>
      <c r="K3" s="10"/>
      <c r="L3" s="10"/>
      <c r="M3" s="10"/>
    </row>
    <row r="4" spans="1:13" ht="15" customHeight="1">
      <c r="A4" s="492"/>
      <c r="B4" s="492"/>
      <c r="C4" s="492"/>
      <c r="D4" s="478" t="s">
        <v>8</v>
      </c>
      <c r="E4" s="538" t="str">
        <f>IF(Allgemeines!$C$10="","",Allgemeines!$C$10)</f>
        <v/>
      </c>
      <c r="F4" s="538"/>
      <c r="G4" s="538"/>
      <c r="H4" s="492"/>
      <c r="I4" s="492"/>
      <c r="J4" s="492"/>
      <c r="K4" s="10"/>
      <c r="L4" s="10"/>
      <c r="M4" s="10"/>
    </row>
    <row r="5" spans="1:13" ht="15" customHeight="1">
      <c r="A5" s="492"/>
      <c r="B5" s="492"/>
      <c r="C5" s="492"/>
      <c r="D5" s="478" t="s">
        <v>9</v>
      </c>
      <c r="E5" s="538" t="str">
        <f>IF(Allgemeines!$C$11="","",Allgemeines!$C$11)</f>
        <v/>
      </c>
      <c r="F5" s="538"/>
      <c r="G5" s="538"/>
      <c r="H5" s="492"/>
      <c r="I5" s="492"/>
      <c r="J5" s="492"/>
      <c r="K5" s="10"/>
      <c r="L5" s="10"/>
      <c r="M5" s="10"/>
    </row>
    <row r="6" spans="1:13" ht="15" customHeight="1">
      <c r="A6" s="492"/>
      <c r="B6" s="492"/>
      <c r="C6" s="492"/>
      <c r="D6" s="478" t="s">
        <v>10</v>
      </c>
      <c r="E6" s="538" t="str">
        <f>IF(Allgemeines!$C$12="","",Allgemeines!$C$12)</f>
        <v/>
      </c>
      <c r="F6" s="538"/>
      <c r="G6" s="538"/>
      <c r="H6" s="492"/>
      <c r="I6" s="492"/>
      <c r="J6" s="492"/>
      <c r="K6" s="10"/>
      <c r="L6" s="10"/>
      <c r="M6" s="10"/>
    </row>
    <row r="7" spans="1:13" ht="15" customHeight="1">
      <c r="A7" s="492"/>
      <c r="B7" s="492"/>
      <c r="C7" s="492"/>
      <c r="D7" s="478" t="s">
        <v>11</v>
      </c>
      <c r="E7" s="537">
        <f>Allgemeines!$C$13</f>
        <v>0</v>
      </c>
      <c r="F7" s="537"/>
      <c r="G7" s="537"/>
      <c r="H7" s="492"/>
      <c r="I7" s="492"/>
      <c r="J7" s="492"/>
      <c r="K7" s="10"/>
      <c r="L7" s="10"/>
      <c r="M7" s="10"/>
    </row>
    <row r="8" spans="1:13" ht="15" customHeight="1">
      <c r="A8" s="571" t="s">
        <v>117</v>
      </c>
      <c r="B8" s="571"/>
      <c r="C8" s="571"/>
      <c r="D8" s="571"/>
      <c r="E8" s="571"/>
      <c r="F8" s="571"/>
      <c r="G8" s="571"/>
      <c r="H8" s="571"/>
      <c r="I8" s="571"/>
      <c r="J8" s="571"/>
      <c r="K8" s="10"/>
      <c r="L8" s="10"/>
      <c r="M8" s="10"/>
    </row>
    <row r="9" spans="1:13" ht="15.75">
      <c r="A9" s="471" t="s">
        <v>118</v>
      </c>
      <c r="B9" s="493"/>
      <c r="C9" s="493"/>
      <c r="D9" s="493"/>
      <c r="E9" s="494"/>
      <c r="F9" s="494"/>
      <c r="G9" s="494"/>
      <c r="H9" s="495"/>
      <c r="I9" s="496"/>
      <c r="J9" s="495"/>
      <c r="K9" s="368"/>
      <c r="L9" s="368"/>
      <c r="M9" s="368"/>
    </row>
    <row r="10" spans="1:13" ht="7.5" customHeight="1">
      <c r="A10" s="52"/>
      <c r="B10" s="101"/>
      <c r="C10" s="101"/>
      <c r="D10" s="101"/>
      <c r="E10" s="102"/>
      <c r="F10" s="102"/>
      <c r="G10" s="102"/>
      <c r="H10" s="74"/>
      <c r="I10" s="103"/>
      <c r="J10" s="74"/>
    </row>
    <row r="11" spans="1:13">
      <c r="A11" s="104"/>
      <c r="B11" s="104"/>
      <c r="C11" s="104"/>
      <c r="D11" s="104"/>
      <c r="E11" s="102"/>
      <c r="F11" s="103" t="s">
        <v>119</v>
      </c>
      <c r="G11" s="105"/>
      <c r="H11" s="102"/>
      <c r="I11" s="102"/>
      <c r="J11" s="102"/>
    </row>
    <row r="12" spans="1:13">
      <c r="A12" s="106" t="s">
        <v>27</v>
      </c>
      <c r="B12" s="106"/>
      <c r="C12" s="107"/>
      <c r="D12" s="107"/>
      <c r="E12" s="106" t="s">
        <v>54</v>
      </c>
      <c r="F12" s="108">
        <f>SUM('Berechnung Speicher'!C14:C28)</f>
        <v>0</v>
      </c>
      <c r="G12" s="109"/>
      <c r="H12" s="102"/>
      <c r="I12" s="102"/>
      <c r="J12" s="102"/>
    </row>
    <row r="13" spans="1:13">
      <c r="A13" s="106" t="s">
        <v>120</v>
      </c>
      <c r="B13" s="106"/>
      <c r="C13" s="107"/>
      <c r="D13" s="107"/>
      <c r="E13" s="106" t="s">
        <v>54</v>
      </c>
      <c r="F13" s="108">
        <f>SUM('Berechnung Speicher'!E14:E28)</f>
        <v>0</v>
      </c>
      <c r="G13" s="109"/>
      <c r="H13" s="102"/>
      <c r="I13" s="102"/>
      <c r="J13" s="102"/>
    </row>
    <row r="14" spans="1:13" ht="6" customHeight="1">
      <c r="A14" s="101"/>
      <c r="B14" s="101"/>
      <c r="C14" s="110"/>
      <c r="D14" s="110"/>
      <c r="E14" s="101"/>
      <c r="F14" s="111"/>
      <c r="G14" s="112"/>
      <c r="H14" s="102"/>
      <c r="I14" s="102"/>
      <c r="J14" s="102"/>
    </row>
    <row r="15" spans="1:13">
      <c r="A15" s="113" t="s">
        <v>101</v>
      </c>
      <c r="B15" s="113"/>
      <c r="C15" s="114"/>
      <c r="D15" s="114"/>
      <c r="E15" s="113" t="s">
        <v>54</v>
      </c>
      <c r="F15" s="115">
        <f>SUM('Berechnung Speicher'!H14:H28)</f>
        <v>0</v>
      </c>
      <c r="G15" s="116"/>
      <c r="H15" s="102"/>
      <c r="I15" s="102"/>
      <c r="J15" s="102"/>
    </row>
    <row r="16" spans="1:13" ht="6" customHeight="1">
      <c r="A16" s="110"/>
      <c r="B16" s="110"/>
      <c r="C16" s="110"/>
      <c r="D16" s="110"/>
      <c r="E16" s="101"/>
      <c r="F16" s="111"/>
      <c r="G16" s="112"/>
      <c r="H16" s="102"/>
      <c r="I16" s="102"/>
      <c r="J16" s="102"/>
    </row>
    <row r="17" spans="1:14">
      <c r="A17" s="117" t="s">
        <v>102</v>
      </c>
      <c r="B17" s="117"/>
      <c r="C17" s="117"/>
      <c r="D17" s="117"/>
      <c r="E17" s="117" t="s">
        <v>54</v>
      </c>
      <c r="F17" s="118">
        <f>SUM('Berechnung Speicher'!L14:L28)</f>
        <v>0</v>
      </c>
      <c r="G17" s="119"/>
      <c r="H17" s="102"/>
      <c r="I17" s="102"/>
      <c r="J17" s="102"/>
    </row>
    <row r="18" spans="1:14" ht="6" customHeight="1">
      <c r="A18" s="101"/>
      <c r="B18" s="101"/>
      <c r="C18" s="101"/>
      <c r="D18" s="101"/>
      <c r="E18" s="101"/>
      <c r="F18" s="111"/>
      <c r="G18" s="112"/>
      <c r="H18" s="102"/>
      <c r="I18" s="102"/>
      <c r="J18" s="102"/>
    </row>
    <row r="19" spans="1:14">
      <c r="A19" s="120" t="s">
        <v>121</v>
      </c>
      <c r="B19" s="120"/>
      <c r="C19" s="120"/>
      <c r="D19" s="120"/>
      <c r="E19" s="120" t="s">
        <v>54</v>
      </c>
      <c r="F19" s="121">
        <f>F15+F17</f>
        <v>0</v>
      </c>
      <c r="G19" s="122"/>
      <c r="H19" s="102"/>
      <c r="I19" s="102"/>
      <c r="J19" s="102"/>
    </row>
    <row r="20" spans="1:14">
      <c r="A20" s="120" t="s">
        <v>122</v>
      </c>
      <c r="B20" s="120"/>
      <c r="C20" s="120"/>
      <c r="D20" s="120"/>
      <c r="E20" s="120" t="s">
        <v>54</v>
      </c>
      <c r="F20" s="121">
        <f>SUM('Berechnung Speicher'!P14:P28)</f>
        <v>0</v>
      </c>
      <c r="G20" s="122"/>
      <c r="H20" s="102"/>
      <c r="I20" s="102"/>
      <c r="J20" s="102"/>
    </row>
    <row r="21" spans="1:14" ht="9" customHeight="1">
      <c r="A21" s="101"/>
      <c r="B21" s="101"/>
      <c r="C21" s="101"/>
      <c r="D21" s="101"/>
      <c r="E21" s="101"/>
      <c r="F21" s="111"/>
      <c r="G21" s="112"/>
      <c r="H21" s="102"/>
      <c r="I21" s="102"/>
      <c r="J21" s="102"/>
    </row>
    <row r="22" spans="1:14">
      <c r="A22" s="123" t="s">
        <v>123</v>
      </c>
      <c r="B22" s="123"/>
      <c r="C22" s="124"/>
      <c r="D22" s="124"/>
      <c r="E22" s="123" t="s">
        <v>54</v>
      </c>
      <c r="F22" s="111">
        <f>F13+F20</f>
        <v>0</v>
      </c>
      <c r="G22" s="569" t="str">
        <f>IF(F22&lt;0,"Wert ist negativ","Wert ist positiv")</f>
        <v>Wert ist positiv</v>
      </c>
      <c r="H22" s="569"/>
      <c r="I22" s="570" t="str">
        <f>IF(F22&lt;0,"Nachweis erbracht","Nachweis nicht erbracht")</f>
        <v>Nachweis nicht erbracht</v>
      </c>
      <c r="J22" s="570"/>
    </row>
    <row r="23" spans="1:14">
      <c r="A23" s="123" t="s">
        <v>124</v>
      </c>
      <c r="B23" s="123"/>
      <c r="C23" s="124"/>
      <c r="D23" s="124"/>
      <c r="E23" s="102"/>
      <c r="F23" s="125" t="e">
        <f>ABS(F20/(F13))</f>
        <v>#DIV/0!</v>
      </c>
      <c r="G23" s="125"/>
      <c r="H23" s="126"/>
      <c r="I23" s="127"/>
      <c r="J23" s="126"/>
    </row>
    <row r="24" spans="1:14" ht="17.25" customHeight="1">
      <c r="A24" s="30"/>
      <c r="B24" s="30"/>
      <c r="C24" s="30"/>
      <c r="D24" s="30"/>
      <c r="E24" s="30"/>
      <c r="F24" s="30"/>
      <c r="G24" s="30"/>
      <c r="H24" s="30"/>
      <c r="I24" s="30"/>
      <c r="J24" s="30"/>
    </row>
    <row r="25" spans="1:14" ht="15.75">
      <c r="A25" s="471" t="s">
        <v>83</v>
      </c>
      <c r="B25" s="493"/>
      <c r="C25" s="493"/>
      <c r="D25" s="493"/>
      <c r="E25" s="494"/>
      <c r="F25" s="494"/>
      <c r="G25" s="494"/>
      <c r="H25" s="495"/>
      <c r="I25" s="496"/>
      <c r="J25" s="495"/>
      <c r="K25" s="368"/>
      <c r="L25" s="368"/>
      <c r="M25" s="368"/>
      <c r="N25" s="365"/>
    </row>
    <row r="26" spans="1:14" ht="6.75" customHeight="1">
      <c r="A26" s="30"/>
      <c r="B26" s="30"/>
      <c r="C26" s="30"/>
      <c r="D26" s="30"/>
      <c r="E26" s="30"/>
      <c r="F26" s="30"/>
      <c r="G26" s="30"/>
      <c r="H26" s="30"/>
      <c r="I26" s="30"/>
      <c r="J26" s="30"/>
    </row>
    <row r="27" spans="1:14">
      <c r="A27" s="110" t="s">
        <v>125</v>
      </c>
      <c r="B27" s="30"/>
      <c r="C27" s="30"/>
      <c r="D27" s="30"/>
      <c r="E27" s="30"/>
      <c r="F27" s="101">
        <f>'Eingaben Speicher'!B15</f>
        <v>2020</v>
      </c>
      <c r="G27" s="30"/>
      <c r="H27" s="30"/>
      <c r="I27" s="30"/>
      <c r="J27" s="30"/>
    </row>
    <row r="28" spans="1:14" ht="9" customHeight="1">
      <c r="A28" s="30"/>
      <c r="B28" s="30"/>
      <c r="C28" s="30"/>
      <c r="D28" s="30"/>
      <c r="E28" s="30"/>
      <c r="F28" s="30"/>
      <c r="G28" s="30"/>
      <c r="H28" s="30"/>
      <c r="I28" s="30"/>
      <c r="J28" s="30"/>
    </row>
    <row r="29" spans="1:14">
      <c r="A29" s="102"/>
      <c r="B29" s="102"/>
      <c r="C29" s="102"/>
      <c r="D29" s="102"/>
      <c r="E29" s="102"/>
      <c r="F29" s="128" t="s">
        <v>119</v>
      </c>
      <c r="G29" s="129">
        <f>'Eingaben Speicher'!B15</f>
        <v>2020</v>
      </c>
      <c r="H29" s="130">
        <f>'Eingaben Speicher'!B16</f>
        <v>2021</v>
      </c>
      <c r="I29" s="131">
        <f>'Eingaben Speicher'!B17</f>
        <v>2022</v>
      </c>
      <c r="J29" s="30"/>
    </row>
    <row r="30" spans="1:14">
      <c r="A30" s="110" t="s">
        <v>126</v>
      </c>
      <c r="B30" s="110"/>
      <c r="C30" s="110"/>
      <c r="D30" s="110"/>
      <c r="E30" s="101" t="s">
        <v>54</v>
      </c>
      <c r="F30" s="132">
        <f>SUM(G30:I30)</f>
        <v>0</v>
      </c>
      <c r="G30" s="133">
        <f>'Eingaben Speicher'!D15</f>
        <v>0</v>
      </c>
      <c r="H30" s="134">
        <f>'Eingaben Speicher'!D16</f>
        <v>0</v>
      </c>
      <c r="I30" s="135">
        <f>'Eingaben Speicher'!D17</f>
        <v>0</v>
      </c>
      <c r="J30" s="30"/>
    </row>
    <row r="31" spans="1:14" ht="10.5" customHeight="1">
      <c r="A31" s="30"/>
      <c r="B31" s="30"/>
      <c r="C31" s="30"/>
      <c r="D31" s="30"/>
      <c r="E31" s="99"/>
      <c r="F31" s="136"/>
      <c r="G31" s="30"/>
      <c r="H31" s="30"/>
      <c r="I31" s="30"/>
      <c r="J31" s="30"/>
    </row>
    <row r="32" spans="1:14">
      <c r="A32" s="101" t="s">
        <v>127</v>
      </c>
      <c r="B32" s="30"/>
      <c r="C32" s="30"/>
      <c r="D32" s="30"/>
      <c r="E32" s="101" t="s">
        <v>113</v>
      </c>
      <c r="F32" s="132">
        <f>SUM('Eingaben Speicher'!C38:C52)</f>
        <v>0</v>
      </c>
      <c r="G32" s="137" t="str">
        <f>IF('Eingaben Speicher'!C10=TRUE,"Wärmespeicher dient als hydraulische Weiche","")</f>
        <v/>
      </c>
      <c r="H32" s="30"/>
      <c r="I32" s="30"/>
      <c r="J32" s="30"/>
    </row>
    <row r="33" spans="1:13">
      <c r="A33" s="101"/>
      <c r="B33" s="30"/>
      <c r="C33" s="30"/>
      <c r="D33" s="30"/>
      <c r="E33" s="101"/>
      <c r="F33" s="30"/>
      <c r="G33" s="30"/>
      <c r="H33" s="30"/>
      <c r="I33" s="30"/>
      <c r="J33" s="30"/>
    </row>
    <row r="34" spans="1:13" ht="15.75">
      <c r="A34" s="471" t="s">
        <v>128</v>
      </c>
      <c r="B34" s="493"/>
      <c r="C34" s="493"/>
      <c r="D34" s="493"/>
      <c r="E34" s="493"/>
      <c r="F34" s="494"/>
      <c r="G34" s="494"/>
      <c r="H34" s="495"/>
      <c r="I34" s="496"/>
      <c r="J34" s="495"/>
      <c r="K34" s="368"/>
      <c r="L34" s="368"/>
    </row>
    <row r="35" spans="1:13" ht="6" customHeight="1">
      <c r="A35" s="52"/>
      <c r="B35" s="101"/>
      <c r="C35" s="101"/>
      <c r="D35" s="101"/>
      <c r="E35" s="101"/>
      <c r="F35" s="102"/>
      <c r="G35" s="102"/>
      <c r="H35" s="74"/>
      <c r="I35" s="103"/>
      <c r="J35" s="74"/>
      <c r="K35" s="368"/>
      <c r="L35" s="368"/>
    </row>
    <row r="36" spans="1:13">
      <c r="A36" s="110" t="s">
        <v>74</v>
      </c>
      <c r="B36" s="101"/>
      <c r="C36" s="101"/>
      <c r="D36" s="101"/>
      <c r="E36" s="101"/>
      <c r="F36" s="138">
        <f>'Eingaben Speicher'!D21</f>
        <v>0.12</v>
      </c>
      <c r="G36" s="101" t="s">
        <v>75</v>
      </c>
      <c r="H36" s="124" t="str">
        <f>IF(F36=0%,"Nebenkosten  bereits in Investitionen enthalten","")</f>
        <v/>
      </c>
      <c r="I36" s="30"/>
      <c r="J36" s="74"/>
      <c r="K36" s="368"/>
      <c r="L36" s="368"/>
    </row>
    <row r="37" spans="1:13">
      <c r="A37" s="110" t="s">
        <v>76</v>
      </c>
      <c r="B37" s="101"/>
      <c r="C37" s="101"/>
      <c r="D37" s="101"/>
      <c r="E37" s="101"/>
      <c r="F37" s="139">
        <f>'Eingaben Speicher'!D23</f>
        <v>5.0000000000000001E-3</v>
      </c>
      <c r="G37" s="101" t="s">
        <v>75</v>
      </c>
      <c r="H37" s="74"/>
      <c r="I37" s="124"/>
      <c r="J37" s="74"/>
      <c r="K37" s="368"/>
      <c r="L37" s="368"/>
    </row>
    <row r="38" spans="1:13" ht="6.75" customHeight="1">
      <c r="A38" s="52"/>
      <c r="B38" s="101"/>
      <c r="C38" s="101"/>
      <c r="D38" s="101"/>
      <c r="E38" s="101"/>
      <c r="F38" s="102"/>
      <c r="G38" s="102"/>
      <c r="H38" s="74"/>
      <c r="I38" s="103"/>
      <c r="J38" s="74"/>
      <c r="K38" s="368"/>
      <c r="L38" s="368"/>
    </row>
    <row r="39" spans="1:13">
      <c r="A39" s="110" t="s">
        <v>129</v>
      </c>
      <c r="B39" s="30"/>
      <c r="C39" s="30"/>
      <c r="D39" s="30"/>
      <c r="E39" s="99"/>
      <c r="F39" s="140" t="s">
        <v>130</v>
      </c>
      <c r="G39" s="30"/>
      <c r="H39" s="30"/>
      <c r="I39" s="30"/>
      <c r="J39" s="30"/>
    </row>
    <row r="40" spans="1:13">
      <c r="A40" s="110" t="s">
        <v>131</v>
      </c>
      <c r="B40" s="30"/>
      <c r="C40" s="30"/>
      <c r="D40" s="30"/>
      <c r="E40" s="99"/>
      <c r="F40" s="138">
        <v>0.08</v>
      </c>
      <c r="G40" s="30"/>
      <c r="H40" s="30"/>
      <c r="I40" s="30"/>
      <c r="J40" s="30"/>
    </row>
    <row r="41" spans="1:13">
      <c r="A41" s="110" t="s">
        <v>132</v>
      </c>
      <c r="B41" s="30"/>
      <c r="C41" s="30"/>
      <c r="D41" s="30"/>
      <c r="E41" s="99"/>
      <c r="F41" s="140" t="s">
        <v>133</v>
      </c>
      <c r="G41" s="30"/>
      <c r="H41" s="30"/>
      <c r="I41" s="30"/>
      <c r="J41" s="30"/>
    </row>
    <row r="42" spans="1:13" ht="9" customHeight="1">
      <c r="A42" s="110"/>
      <c r="B42" s="30"/>
      <c r="C42" s="30"/>
      <c r="D42" s="30"/>
      <c r="E42" s="99"/>
      <c r="F42" s="30"/>
      <c r="G42" s="30"/>
      <c r="H42" s="30"/>
      <c r="I42" s="30"/>
      <c r="J42" s="30"/>
    </row>
    <row r="43" spans="1:13">
      <c r="A43" s="110" t="s">
        <v>77</v>
      </c>
      <c r="B43" s="30"/>
      <c r="C43" s="30"/>
      <c r="D43" s="30"/>
      <c r="E43" s="99"/>
      <c r="F43" s="141">
        <v>0.8</v>
      </c>
      <c r="G43" s="30"/>
      <c r="H43" s="30"/>
      <c r="I43" s="30"/>
      <c r="J43" s="30"/>
    </row>
    <row r="44" spans="1:13">
      <c r="A44" s="110" t="s">
        <v>134</v>
      </c>
      <c r="B44" s="30"/>
      <c r="C44" s="30"/>
      <c r="D44" s="30"/>
      <c r="E44" s="101" t="s">
        <v>135</v>
      </c>
      <c r="F44" s="140">
        <v>10</v>
      </c>
      <c r="G44" s="30"/>
      <c r="H44" s="30"/>
      <c r="I44" s="30"/>
      <c r="J44" s="30"/>
    </row>
    <row r="45" spans="1:13">
      <c r="A45" s="30"/>
      <c r="B45" s="30"/>
      <c r="C45" s="30"/>
      <c r="D45" s="30"/>
      <c r="E45" s="30"/>
      <c r="F45" s="30"/>
      <c r="G45" s="30"/>
      <c r="H45" s="30"/>
      <c r="I45" s="30"/>
      <c r="J45" s="30"/>
    </row>
    <row r="46" spans="1:13" ht="15.75">
      <c r="A46" s="471" t="s">
        <v>136</v>
      </c>
      <c r="B46" s="493"/>
      <c r="C46" s="493"/>
      <c r="D46" s="493"/>
      <c r="E46" s="494"/>
      <c r="F46" s="494"/>
      <c r="G46" s="494"/>
      <c r="H46" s="495"/>
      <c r="I46" s="496"/>
      <c r="J46" s="495"/>
      <c r="K46" s="368"/>
      <c r="L46" s="368"/>
      <c r="M46" s="368"/>
    </row>
    <row r="47" spans="1:13" ht="6.75" customHeight="1">
      <c r="A47" s="306"/>
      <c r="B47" s="563"/>
      <c r="C47" s="563"/>
      <c r="D47" s="306"/>
      <c r="E47" s="49"/>
      <c r="F47" s="49"/>
      <c r="G47" s="49"/>
      <c r="H47" s="49"/>
      <c r="I47" s="74"/>
      <c r="J47" s="74"/>
    </row>
    <row r="48" spans="1:13" ht="25.5">
      <c r="A48" s="142"/>
      <c r="B48" s="143" t="s">
        <v>100</v>
      </c>
      <c r="C48" s="143" t="s">
        <v>137</v>
      </c>
      <c r="D48" s="144" t="s">
        <v>106</v>
      </c>
      <c r="E48" s="307" t="s">
        <v>107</v>
      </c>
      <c r="F48" s="565" t="s">
        <v>108</v>
      </c>
      <c r="G48" s="145" t="s">
        <v>102</v>
      </c>
      <c r="H48" s="308" t="s">
        <v>51</v>
      </c>
      <c r="I48" s="567" t="s">
        <v>105</v>
      </c>
      <c r="J48" s="30"/>
    </row>
    <row r="49" spans="1:10">
      <c r="A49" s="146"/>
      <c r="B49" s="147"/>
      <c r="C49" s="147"/>
      <c r="D49" s="148"/>
      <c r="E49" s="149"/>
      <c r="F49" s="566"/>
      <c r="G49" s="150" t="str">
        <f>IF(Allgemeines!J28="Erlöse=0","Keine Erlöse","")</f>
        <v/>
      </c>
      <c r="H49" s="309" t="s">
        <v>111</v>
      </c>
      <c r="I49" s="568"/>
      <c r="J49" s="30"/>
    </row>
    <row r="50" spans="1:10">
      <c r="A50" s="151"/>
      <c r="B50" s="152" t="s">
        <v>54</v>
      </c>
      <c r="C50" s="152" t="s">
        <v>54</v>
      </c>
      <c r="D50" s="153" t="s">
        <v>54</v>
      </c>
      <c r="E50" s="154" t="s">
        <v>113</v>
      </c>
      <c r="F50" s="154" t="s">
        <v>114</v>
      </c>
      <c r="G50" s="155" t="s">
        <v>54</v>
      </c>
      <c r="H50" s="66" t="s">
        <v>54</v>
      </c>
      <c r="I50" s="66" t="s">
        <v>54</v>
      </c>
      <c r="J50" s="30"/>
    </row>
    <row r="51" spans="1:10">
      <c r="A51" s="156">
        <v>1</v>
      </c>
      <c r="B51" s="157">
        <f>'Berechnung Speicher'!C14</f>
        <v>0</v>
      </c>
      <c r="C51" s="157">
        <f>'Berechnung Speicher'!E14</f>
        <v>0</v>
      </c>
      <c r="D51" s="158">
        <f>'Berechnung Speicher'!G14</f>
        <v>0</v>
      </c>
      <c r="E51" s="159">
        <f>'Berechnung Speicher'!J14</f>
        <v>0</v>
      </c>
      <c r="F51" s="160">
        <f>'Berechnung Speicher'!K14</f>
        <v>8</v>
      </c>
      <c r="G51" s="161">
        <f>'Berechnung Speicher'!L14</f>
        <v>0</v>
      </c>
      <c r="H51" s="162">
        <f>'Berechnung Speicher'!O14</f>
        <v>0</v>
      </c>
      <c r="I51" s="85">
        <f>'Berechnung Speicher'!P14</f>
        <v>0</v>
      </c>
      <c r="J51" s="30"/>
    </row>
    <row r="52" spans="1:10">
      <c r="A52" s="156">
        <v>2</v>
      </c>
      <c r="B52" s="157">
        <f>'Berechnung Speicher'!C15</f>
        <v>0</v>
      </c>
      <c r="C52" s="157">
        <f>'Berechnung Speicher'!E15</f>
        <v>0</v>
      </c>
      <c r="D52" s="163">
        <f>'Berechnung Speicher'!G15</f>
        <v>0</v>
      </c>
      <c r="E52" s="159">
        <f>'Berechnung Speicher'!J15</f>
        <v>0</v>
      </c>
      <c r="F52" s="160">
        <f>'Berechnung Speicher'!K15</f>
        <v>8</v>
      </c>
      <c r="G52" s="161">
        <f>'Berechnung Speicher'!L15</f>
        <v>0</v>
      </c>
      <c r="H52" s="164">
        <f>'Berechnung Speicher'!O15</f>
        <v>0</v>
      </c>
      <c r="I52" s="85">
        <f>'Berechnung Speicher'!P15</f>
        <v>0</v>
      </c>
      <c r="J52" s="30"/>
    </row>
    <row r="53" spans="1:10">
      <c r="A53" s="156">
        <v>3</v>
      </c>
      <c r="B53" s="157">
        <f>'Berechnung Speicher'!C16</f>
        <v>0</v>
      </c>
      <c r="C53" s="157">
        <f>'Berechnung Speicher'!E16</f>
        <v>0</v>
      </c>
      <c r="D53" s="163">
        <f>'Berechnung Speicher'!G16</f>
        <v>0</v>
      </c>
      <c r="E53" s="159">
        <f>'Berechnung Speicher'!J16</f>
        <v>0</v>
      </c>
      <c r="F53" s="160">
        <f>'Berechnung Speicher'!K16</f>
        <v>8</v>
      </c>
      <c r="G53" s="161">
        <f>'Berechnung Speicher'!L16</f>
        <v>0</v>
      </c>
      <c r="H53" s="164">
        <f>'Berechnung Speicher'!O16</f>
        <v>0</v>
      </c>
      <c r="I53" s="85">
        <f>'Berechnung Speicher'!P16</f>
        <v>0</v>
      </c>
      <c r="J53" s="30"/>
    </row>
    <row r="54" spans="1:10">
      <c r="A54" s="156">
        <v>4</v>
      </c>
      <c r="B54" s="157">
        <f>'Berechnung Speicher'!C17</f>
        <v>0</v>
      </c>
      <c r="C54" s="157">
        <f>'Berechnung Speicher'!E17</f>
        <v>0</v>
      </c>
      <c r="D54" s="163">
        <f>'Berechnung Speicher'!G17</f>
        <v>0</v>
      </c>
      <c r="E54" s="159">
        <f>'Berechnung Speicher'!J17</f>
        <v>0</v>
      </c>
      <c r="F54" s="160">
        <f>'Berechnung Speicher'!K17</f>
        <v>8</v>
      </c>
      <c r="G54" s="161">
        <f>'Berechnung Speicher'!L17</f>
        <v>0</v>
      </c>
      <c r="H54" s="164">
        <f>'Berechnung Speicher'!O17</f>
        <v>0</v>
      </c>
      <c r="I54" s="85">
        <f>'Berechnung Speicher'!P17</f>
        <v>0</v>
      </c>
      <c r="J54" s="30"/>
    </row>
    <row r="55" spans="1:10">
      <c r="A55" s="156">
        <v>5</v>
      </c>
      <c r="B55" s="157">
        <f>'Berechnung Speicher'!C18</f>
        <v>0</v>
      </c>
      <c r="C55" s="157">
        <f>'Berechnung Speicher'!E18</f>
        <v>0</v>
      </c>
      <c r="D55" s="163">
        <f>'Berechnung Speicher'!G18</f>
        <v>0</v>
      </c>
      <c r="E55" s="159">
        <f>'Berechnung Speicher'!J18</f>
        <v>0</v>
      </c>
      <c r="F55" s="160">
        <f>'Berechnung Speicher'!K18</f>
        <v>8</v>
      </c>
      <c r="G55" s="161">
        <f>'Berechnung Speicher'!L18</f>
        <v>0</v>
      </c>
      <c r="H55" s="164">
        <f>'Berechnung Speicher'!O18</f>
        <v>0</v>
      </c>
      <c r="I55" s="85">
        <f>'Berechnung Speicher'!P18</f>
        <v>0</v>
      </c>
      <c r="J55" s="30"/>
    </row>
    <row r="56" spans="1:10">
      <c r="A56" s="156">
        <v>6</v>
      </c>
      <c r="B56" s="157">
        <f>'Berechnung Speicher'!C19</f>
        <v>0</v>
      </c>
      <c r="C56" s="157">
        <f>'Berechnung Speicher'!E19</f>
        <v>0</v>
      </c>
      <c r="D56" s="163">
        <f>'Berechnung Speicher'!G19</f>
        <v>0</v>
      </c>
      <c r="E56" s="159">
        <f>'Berechnung Speicher'!J19</f>
        <v>0</v>
      </c>
      <c r="F56" s="160">
        <f>'Berechnung Speicher'!K19</f>
        <v>8</v>
      </c>
      <c r="G56" s="161">
        <f>'Berechnung Speicher'!L19</f>
        <v>0</v>
      </c>
      <c r="H56" s="164">
        <f>'Berechnung Speicher'!O19</f>
        <v>0</v>
      </c>
      <c r="I56" s="85">
        <f>'Berechnung Speicher'!P19</f>
        <v>0</v>
      </c>
      <c r="J56" s="30"/>
    </row>
    <row r="57" spans="1:10">
      <c r="A57" s="156">
        <v>7</v>
      </c>
      <c r="B57" s="157">
        <f>'Berechnung Speicher'!C20</f>
        <v>0</v>
      </c>
      <c r="C57" s="157">
        <f>'Berechnung Speicher'!E20</f>
        <v>0</v>
      </c>
      <c r="D57" s="163">
        <f>'Berechnung Speicher'!G20</f>
        <v>0</v>
      </c>
      <c r="E57" s="159">
        <f>'Berechnung Speicher'!J20</f>
        <v>0</v>
      </c>
      <c r="F57" s="160">
        <f>'Berechnung Speicher'!K20</f>
        <v>8</v>
      </c>
      <c r="G57" s="161">
        <f>'Berechnung Speicher'!L20</f>
        <v>0</v>
      </c>
      <c r="H57" s="164">
        <f>'Berechnung Speicher'!O20</f>
        <v>0</v>
      </c>
      <c r="I57" s="85">
        <f>'Berechnung Speicher'!P20</f>
        <v>0</v>
      </c>
      <c r="J57" s="30"/>
    </row>
    <row r="58" spans="1:10">
      <c r="A58" s="156">
        <v>8</v>
      </c>
      <c r="B58" s="157">
        <f>'Berechnung Speicher'!C21</f>
        <v>0</v>
      </c>
      <c r="C58" s="157">
        <f>'Berechnung Speicher'!E21</f>
        <v>0</v>
      </c>
      <c r="D58" s="163">
        <f>'Berechnung Speicher'!G21</f>
        <v>0</v>
      </c>
      <c r="E58" s="159">
        <f>'Berechnung Speicher'!J21</f>
        <v>0</v>
      </c>
      <c r="F58" s="160">
        <f>'Berechnung Speicher'!K21</f>
        <v>8</v>
      </c>
      <c r="G58" s="161">
        <f>'Berechnung Speicher'!L21</f>
        <v>0</v>
      </c>
      <c r="H58" s="164">
        <f>'Berechnung Speicher'!O21</f>
        <v>0</v>
      </c>
      <c r="I58" s="85">
        <f>'Berechnung Speicher'!P21</f>
        <v>0</v>
      </c>
      <c r="J58" s="30"/>
    </row>
    <row r="59" spans="1:10">
      <c r="A59" s="156">
        <v>9</v>
      </c>
      <c r="B59" s="157">
        <f>'Berechnung Speicher'!C22</f>
        <v>0</v>
      </c>
      <c r="C59" s="157">
        <f>'Berechnung Speicher'!E22</f>
        <v>0</v>
      </c>
      <c r="D59" s="163">
        <f>'Berechnung Speicher'!G22</f>
        <v>0</v>
      </c>
      <c r="E59" s="159">
        <f>'Berechnung Speicher'!J22</f>
        <v>0</v>
      </c>
      <c r="F59" s="160">
        <f>'Berechnung Speicher'!K22</f>
        <v>8</v>
      </c>
      <c r="G59" s="161">
        <f>'Berechnung Speicher'!L22</f>
        <v>0</v>
      </c>
      <c r="H59" s="164">
        <f>'Berechnung Speicher'!O22</f>
        <v>0</v>
      </c>
      <c r="I59" s="85">
        <f>'Berechnung Speicher'!P22</f>
        <v>0</v>
      </c>
      <c r="J59" s="30"/>
    </row>
    <row r="60" spans="1:10">
      <c r="A60" s="156">
        <v>10</v>
      </c>
      <c r="B60" s="157">
        <f>'Berechnung Speicher'!C23</f>
        <v>0</v>
      </c>
      <c r="C60" s="157">
        <f>'Berechnung Speicher'!E23</f>
        <v>0</v>
      </c>
      <c r="D60" s="163">
        <f>'Berechnung Speicher'!G23</f>
        <v>0</v>
      </c>
      <c r="E60" s="159">
        <f>'Berechnung Speicher'!J23</f>
        <v>0</v>
      </c>
      <c r="F60" s="160">
        <f>'Berechnung Speicher'!K23</f>
        <v>8</v>
      </c>
      <c r="G60" s="161">
        <f>'Berechnung Speicher'!L23</f>
        <v>0</v>
      </c>
      <c r="H60" s="164">
        <f>'Berechnung Speicher'!O23</f>
        <v>0</v>
      </c>
      <c r="I60" s="85">
        <f>'Berechnung Speicher'!P23</f>
        <v>0</v>
      </c>
      <c r="J60" s="30"/>
    </row>
    <row r="61" spans="1:10">
      <c r="A61" s="156">
        <v>11</v>
      </c>
      <c r="B61" s="157">
        <f>'Berechnung Speicher'!C24</f>
        <v>0</v>
      </c>
      <c r="C61" s="157">
        <f>'Berechnung Speicher'!E24</f>
        <v>0</v>
      </c>
      <c r="D61" s="163">
        <f>'Berechnung Speicher'!G24</f>
        <v>0</v>
      </c>
      <c r="E61" s="159">
        <f>'Berechnung Speicher'!J24</f>
        <v>0</v>
      </c>
      <c r="F61" s="160">
        <f>'Berechnung Speicher'!K24</f>
        <v>8</v>
      </c>
      <c r="G61" s="161">
        <f>'Berechnung Speicher'!L24</f>
        <v>0</v>
      </c>
      <c r="H61" s="164">
        <f>'Berechnung Speicher'!O24</f>
        <v>0</v>
      </c>
      <c r="I61" s="85">
        <f>'Berechnung Speicher'!P24</f>
        <v>0</v>
      </c>
      <c r="J61" s="30"/>
    </row>
    <row r="62" spans="1:10">
      <c r="A62" s="156">
        <v>12</v>
      </c>
      <c r="B62" s="157">
        <f>'Berechnung Speicher'!C25</f>
        <v>0</v>
      </c>
      <c r="C62" s="157">
        <f>'Berechnung Speicher'!E25</f>
        <v>0</v>
      </c>
      <c r="D62" s="163">
        <f>'Berechnung Speicher'!G25</f>
        <v>0</v>
      </c>
      <c r="E62" s="159">
        <f>'Berechnung Speicher'!J25</f>
        <v>0</v>
      </c>
      <c r="F62" s="160">
        <f>'Berechnung Speicher'!K25</f>
        <v>8</v>
      </c>
      <c r="G62" s="161">
        <f>'Berechnung Speicher'!L25</f>
        <v>0</v>
      </c>
      <c r="H62" s="164">
        <f>'Berechnung Speicher'!O25</f>
        <v>0</v>
      </c>
      <c r="I62" s="85">
        <f>'Berechnung Speicher'!P25</f>
        <v>0</v>
      </c>
      <c r="J62" s="30"/>
    </row>
    <row r="63" spans="1:10">
      <c r="A63" s="156">
        <v>13</v>
      </c>
      <c r="B63" s="157">
        <f>'Berechnung Speicher'!C26</f>
        <v>0</v>
      </c>
      <c r="C63" s="157">
        <f>'Berechnung Speicher'!E26</f>
        <v>0</v>
      </c>
      <c r="D63" s="163">
        <f>'Berechnung Speicher'!G26</f>
        <v>0</v>
      </c>
      <c r="E63" s="159">
        <f>'Berechnung Speicher'!J26</f>
        <v>0</v>
      </c>
      <c r="F63" s="160">
        <f>'Berechnung Speicher'!K26</f>
        <v>8</v>
      </c>
      <c r="G63" s="161">
        <f>'Berechnung Speicher'!L26</f>
        <v>0</v>
      </c>
      <c r="H63" s="164">
        <f>'Berechnung Speicher'!O26</f>
        <v>0</v>
      </c>
      <c r="I63" s="85">
        <f>'Berechnung Speicher'!P26</f>
        <v>0</v>
      </c>
      <c r="J63" s="30"/>
    </row>
    <row r="64" spans="1:10">
      <c r="A64" s="156">
        <v>14</v>
      </c>
      <c r="B64" s="157">
        <f>'Berechnung Speicher'!C27</f>
        <v>0</v>
      </c>
      <c r="C64" s="157">
        <f>'Berechnung Speicher'!E27</f>
        <v>0</v>
      </c>
      <c r="D64" s="163">
        <f>'Berechnung Speicher'!G27</f>
        <v>0</v>
      </c>
      <c r="E64" s="159">
        <f>'Berechnung Speicher'!J27</f>
        <v>0</v>
      </c>
      <c r="F64" s="160">
        <f>'Berechnung Speicher'!K27</f>
        <v>8</v>
      </c>
      <c r="G64" s="161">
        <f>'Berechnung Speicher'!L27</f>
        <v>0</v>
      </c>
      <c r="H64" s="164">
        <f>'Berechnung Speicher'!O27</f>
        <v>0</v>
      </c>
      <c r="I64" s="85">
        <f>'Berechnung Speicher'!P27</f>
        <v>0</v>
      </c>
      <c r="J64" s="30"/>
    </row>
    <row r="65" spans="1:11">
      <c r="A65" s="165">
        <v>15</v>
      </c>
      <c r="B65" s="166">
        <f>'Berechnung Speicher'!C28</f>
        <v>0</v>
      </c>
      <c r="C65" s="166">
        <f>'Berechnung Speicher'!E28</f>
        <v>0</v>
      </c>
      <c r="D65" s="167">
        <f>'Berechnung Speicher'!G28</f>
        <v>0</v>
      </c>
      <c r="E65" s="168">
        <f>'Berechnung Speicher'!J28</f>
        <v>0</v>
      </c>
      <c r="F65" s="169">
        <f>'Berechnung Speicher'!K28</f>
        <v>8</v>
      </c>
      <c r="G65" s="170">
        <f>'Berechnung Speicher'!L28</f>
        <v>0</v>
      </c>
      <c r="H65" s="171">
        <f>'Berechnung Speicher'!O28</f>
        <v>0</v>
      </c>
      <c r="I65" s="93">
        <f>'Berechnung Speicher'!P28</f>
        <v>0</v>
      </c>
      <c r="J65" s="30"/>
    </row>
    <row r="66" spans="1:11">
      <c r="A66" s="172"/>
      <c r="B66" s="173">
        <f>SUM(B51:B65)</f>
        <v>0</v>
      </c>
      <c r="C66" s="140">
        <f>SUM(C51:C65)</f>
        <v>0</v>
      </c>
      <c r="D66" s="140">
        <f>SUM(D51:D65)</f>
        <v>0</v>
      </c>
      <c r="E66" s="140"/>
      <c r="F66" s="103"/>
      <c r="G66" s="97">
        <f>SUM(G51:G65)</f>
        <v>0</v>
      </c>
      <c r="H66" s="97">
        <f>SUM(H51:H65)</f>
        <v>0</v>
      </c>
      <c r="I66" s="140">
        <f>SUM(I51:I65)</f>
        <v>0</v>
      </c>
      <c r="J66" s="98"/>
      <c r="K66" s="369"/>
    </row>
    <row r="67" spans="1:11">
      <c r="A67" s="30"/>
      <c r="B67" s="30"/>
      <c r="C67" s="30"/>
      <c r="D67" s="30"/>
      <c r="E67" s="30"/>
      <c r="F67" s="30"/>
      <c r="G67" s="30"/>
      <c r="H67" s="30"/>
      <c r="I67" s="30"/>
      <c r="J67" s="30"/>
    </row>
    <row r="68" spans="1:11">
      <c r="A68" s="30"/>
      <c r="B68" s="30"/>
      <c r="C68" s="30"/>
      <c r="D68" s="30"/>
      <c r="E68" s="30"/>
      <c r="F68" s="30"/>
      <c r="G68" s="30"/>
      <c r="H68" s="30"/>
      <c r="I68" s="30"/>
      <c r="J68" s="30"/>
    </row>
    <row r="69" spans="1:11">
      <c r="A69" s="30"/>
      <c r="B69" s="30"/>
      <c r="C69" s="30"/>
      <c r="D69" s="30"/>
      <c r="E69" s="30"/>
      <c r="F69" s="30"/>
      <c r="G69" s="30"/>
      <c r="H69" s="30"/>
      <c r="I69" s="30"/>
      <c r="J69" s="30"/>
    </row>
    <row r="70" spans="1:11">
      <c r="A70" s="30"/>
      <c r="B70" s="562"/>
      <c r="C70" s="562"/>
      <c r="D70" s="30"/>
      <c r="E70" s="412"/>
      <c r="F70" s="412"/>
      <c r="G70" s="412"/>
      <c r="H70" s="30"/>
      <c r="I70" s="30"/>
      <c r="J70" s="30"/>
    </row>
    <row r="71" spans="1:11">
      <c r="A71" s="30"/>
      <c r="B71" s="30" t="s">
        <v>138</v>
      </c>
      <c r="C71" s="30"/>
      <c r="D71" s="30"/>
      <c r="E71" s="30" t="s">
        <v>139</v>
      </c>
      <c r="F71" s="30"/>
      <c r="G71" s="30"/>
      <c r="H71" s="30"/>
      <c r="I71" s="30"/>
      <c r="J71" s="30"/>
    </row>
    <row r="72" spans="1:11">
      <c r="A72" s="30"/>
      <c r="B72" s="30"/>
      <c r="C72" s="30"/>
      <c r="D72" s="30"/>
      <c r="E72" s="30"/>
      <c r="F72" s="30"/>
      <c r="G72" s="30"/>
      <c r="H72" s="30"/>
      <c r="I72" s="30"/>
      <c r="J72" s="30"/>
    </row>
    <row r="73" spans="1:11">
      <c r="A73" s="30"/>
      <c r="B73" s="30"/>
      <c r="C73" s="30"/>
      <c r="D73" s="30"/>
      <c r="E73" s="30"/>
      <c r="F73" s="30"/>
      <c r="G73" s="30"/>
      <c r="H73" s="30"/>
      <c r="I73" s="30"/>
      <c r="J73" s="30"/>
    </row>
    <row r="74" spans="1:11">
      <c r="A74" s="30"/>
      <c r="B74" s="30"/>
      <c r="C74" s="30"/>
      <c r="D74" s="30"/>
      <c r="E74" s="30"/>
      <c r="F74" s="30"/>
      <c r="G74" s="30"/>
      <c r="H74" s="30"/>
      <c r="I74" s="30"/>
      <c r="J74" s="30"/>
    </row>
    <row r="75" spans="1:11">
      <c r="A75" s="30"/>
      <c r="B75" s="30"/>
      <c r="C75" s="30"/>
      <c r="D75" s="30"/>
      <c r="E75" s="30"/>
      <c r="F75" s="30"/>
      <c r="G75" s="30"/>
      <c r="H75" s="30"/>
      <c r="I75" s="30"/>
      <c r="J75" s="30"/>
    </row>
    <row r="76" spans="1:11">
      <c r="A76" s="30"/>
      <c r="B76" s="30"/>
      <c r="C76" s="30"/>
      <c r="D76" s="30"/>
      <c r="E76" s="30"/>
      <c r="F76" s="30"/>
      <c r="G76" s="30"/>
      <c r="H76" s="30"/>
      <c r="I76" s="30"/>
      <c r="J76" s="30"/>
    </row>
    <row r="77" spans="1:11">
      <c r="A77" s="30"/>
      <c r="B77" s="30"/>
      <c r="C77" s="30"/>
      <c r="D77" s="30"/>
      <c r="E77" s="30"/>
      <c r="F77" s="30"/>
      <c r="G77" s="30"/>
      <c r="H77" s="30"/>
      <c r="I77" s="30"/>
      <c r="J77" s="30"/>
    </row>
    <row r="78" spans="1:11">
      <c r="A78" s="30"/>
      <c r="B78" s="30"/>
      <c r="C78" s="30"/>
      <c r="D78" s="30"/>
      <c r="E78" s="30"/>
      <c r="F78" s="30"/>
      <c r="G78" s="30"/>
      <c r="H78" s="30"/>
      <c r="I78" s="30"/>
      <c r="J78" s="30"/>
    </row>
    <row r="79" spans="1:11">
      <c r="A79" s="30"/>
      <c r="B79" s="30"/>
      <c r="C79" s="30"/>
      <c r="D79" s="30"/>
      <c r="E79" s="30"/>
      <c r="F79" s="30"/>
      <c r="G79" s="30"/>
      <c r="H79" s="30"/>
      <c r="I79" s="30"/>
      <c r="J79" s="30"/>
    </row>
    <row r="80" spans="1:11">
      <c r="A80" s="30"/>
      <c r="B80" s="30"/>
      <c r="C80" s="30"/>
      <c r="D80" s="30"/>
      <c r="E80" s="30"/>
      <c r="F80" s="30"/>
      <c r="G80" s="30"/>
      <c r="H80" s="30"/>
      <c r="I80" s="30"/>
      <c r="J80" s="30"/>
    </row>
    <row r="81" spans="1:10">
      <c r="A81" s="30"/>
      <c r="B81" s="30"/>
      <c r="C81" s="30"/>
      <c r="D81" s="30"/>
      <c r="E81" s="30"/>
      <c r="F81" s="30"/>
      <c r="G81" s="30"/>
      <c r="H81" s="30"/>
      <c r="I81" s="30"/>
      <c r="J81" s="30"/>
    </row>
    <row r="82" spans="1:10">
      <c r="A82" s="30"/>
      <c r="B82" s="30"/>
      <c r="C82" s="30"/>
      <c r="D82" s="30"/>
      <c r="E82" s="30"/>
      <c r="F82" s="30"/>
      <c r="G82" s="30"/>
      <c r="H82" s="30"/>
      <c r="I82" s="30"/>
      <c r="J82" s="30"/>
    </row>
    <row r="83" spans="1:10">
      <c r="A83" s="30"/>
      <c r="B83" s="30"/>
      <c r="C83" s="30"/>
      <c r="D83" s="30"/>
      <c r="E83" s="30"/>
      <c r="F83" s="30"/>
      <c r="G83" s="30"/>
      <c r="H83" s="30"/>
      <c r="I83" s="30"/>
      <c r="J83" s="30"/>
    </row>
    <row r="84" spans="1:10">
      <c r="A84" s="30"/>
      <c r="B84" s="30"/>
      <c r="C84" s="30"/>
      <c r="D84" s="30"/>
      <c r="E84" s="30"/>
      <c r="F84" s="30"/>
      <c r="G84" s="30"/>
      <c r="H84" s="30"/>
      <c r="I84" s="30"/>
      <c r="J84" s="30"/>
    </row>
    <row r="85" spans="1:10">
      <c r="A85" s="30"/>
      <c r="B85" s="30"/>
      <c r="C85" s="30"/>
      <c r="D85" s="30"/>
      <c r="E85" s="30"/>
      <c r="F85" s="30"/>
      <c r="G85" s="30"/>
      <c r="H85" s="30"/>
      <c r="I85" s="30"/>
      <c r="J85" s="30"/>
    </row>
    <row r="86" spans="1:10">
      <c r="A86" s="30"/>
      <c r="B86" s="30"/>
      <c r="C86" s="30"/>
      <c r="D86" s="30"/>
      <c r="E86" s="30"/>
      <c r="F86" s="30"/>
      <c r="G86" s="30"/>
      <c r="H86" s="30"/>
      <c r="I86" s="30"/>
      <c r="J86" s="30"/>
    </row>
    <row r="87" spans="1:10">
      <c r="A87" s="30"/>
      <c r="B87" s="30"/>
      <c r="C87" s="30"/>
      <c r="D87" s="30"/>
      <c r="E87" s="30"/>
      <c r="F87" s="30"/>
      <c r="G87" s="30"/>
      <c r="H87" s="30"/>
      <c r="I87" s="30"/>
      <c r="J87" s="30"/>
    </row>
    <row r="88" spans="1:10">
      <c r="A88" s="30"/>
      <c r="B88" s="30"/>
      <c r="C88" s="30"/>
      <c r="D88" s="30"/>
      <c r="E88" s="30"/>
      <c r="F88" s="30"/>
      <c r="G88" s="30"/>
      <c r="H88" s="30"/>
      <c r="I88" s="30"/>
      <c r="J88" s="30"/>
    </row>
    <row r="89" spans="1:10">
      <c r="A89" s="30"/>
      <c r="B89" s="30"/>
      <c r="C89" s="30"/>
      <c r="D89" s="30"/>
      <c r="E89" s="30"/>
      <c r="F89" s="30"/>
      <c r="G89" s="30"/>
      <c r="H89" s="30"/>
      <c r="I89" s="30"/>
      <c r="J89" s="30"/>
    </row>
    <row r="90" spans="1:10">
      <c r="A90" s="30"/>
      <c r="B90" s="30"/>
      <c r="C90" s="30"/>
      <c r="D90" s="30"/>
      <c r="E90" s="30"/>
      <c r="F90" s="30"/>
      <c r="G90" s="30"/>
      <c r="H90" s="30"/>
      <c r="I90" s="30"/>
      <c r="J90" s="30"/>
    </row>
    <row r="91" spans="1:10">
      <c r="A91" s="30"/>
      <c r="B91" s="30"/>
      <c r="C91" s="30"/>
      <c r="D91" s="30"/>
      <c r="E91" s="30"/>
      <c r="F91" s="30"/>
      <c r="G91" s="30"/>
      <c r="H91" s="30"/>
      <c r="I91" s="30"/>
      <c r="J91" s="30"/>
    </row>
    <row r="92" spans="1:10">
      <c r="A92" s="30"/>
      <c r="B92" s="30"/>
      <c r="C92" s="30"/>
      <c r="D92" s="30"/>
      <c r="E92" s="30"/>
      <c r="F92" s="30"/>
      <c r="G92" s="30"/>
      <c r="H92" s="30"/>
      <c r="I92" s="30"/>
      <c r="J92" s="30"/>
    </row>
    <row r="93" spans="1:10">
      <c r="A93" s="30"/>
      <c r="B93" s="30"/>
      <c r="C93" s="30"/>
      <c r="D93" s="30"/>
      <c r="E93" s="30"/>
      <c r="F93" s="30"/>
      <c r="G93" s="30"/>
      <c r="H93" s="30"/>
      <c r="I93" s="30"/>
      <c r="J93" s="30"/>
    </row>
    <row r="94" spans="1:10">
      <c r="A94" s="30"/>
      <c r="B94" s="30"/>
      <c r="C94" s="30"/>
      <c r="D94" s="30"/>
      <c r="E94" s="30"/>
      <c r="F94" s="30"/>
      <c r="G94" s="30"/>
      <c r="H94" s="30"/>
      <c r="I94" s="30"/>
      <c r="J94" s="30"/>
    </row>
    <row r="95" spans="1:10">
      <c r="A95" s="30"/>
      <c r="B95" s="30"/>
      <c r="C95" s="30"/>
      <c r="D95" s="30"/>
      <c r="E95" s="30"/>
      <c r="F95" s="30"/>
      <c r="G95" s="30"/>
      <c r="H95" s="30"/>
      <c r="I95" s="30"/>
      <c r="J95" s="30"/>
    </row>
    <row r="96" spans="1:10">
      <c r="A96" s="30"/>
      <c r="B96" s="30"/>
      <c r="C96" s="30"/>
      <c r="D96" s="30"/>
      <c r="E96" s="30"/>
      <c r="F96" s="30"/>
      <c r="G96" s="30"/>
      <c r="H96" s="30"/>
      <c r="I96" s="30"/>
      <c r="J96" s="30"/>
    </row>
    <row r="97" spans="1:10">
      <c r="A97" s="30"/>
      <c r="B97" s="30"/>
      <c r="C97" s="30"/>
      <c r="D97" s="30"/>
      <c r="E97" s="30"/>
      <c r="F97" s="30"/>
      <c r="G97" s="30"/>
      <c r="H97" s="30"/>
      <c r="I97" s="30"/>
      <c r="J97" s="30"/>
    </row>
    <row r="98" spans="1:10">
      <c r="A98" s="30"/>
      <c r="B98" s="30"/>
      <c r="C98" s="30"/>
      <c r="D98" s="30"/>
      <c r="E98" s="30"/>
      <c r="F98" s="30"/>
      <c r="G98" s="30"/>
      <c r="H98" s="30"/>
      <c r="I98" s="30"/>
      <c r="J98" s="30"/>
    </row>
    <row r="99" spans="1:10">
      <c r="A99" s="30"/>
      <c r="B99" s="30"/>
      <c r="C99" s="30"/>
      <c r="D99" s="30"/>
      <c r="E99" s="30"/>
      <c r="F99" s="30"/>
      <c r="G99" s="30"/>
      <c r="H99" s="30"/>
      <c r="I99" s="30"/>
      <c r="J99" s="30"/>
    </row>
  </sheetData>
  <sheetProtection algorithmName="SHA-512" hashValue="9yVw9MkxVGY6WkZFQ4VL8P9LLBp3Gg4SJuBpy3Gvrkq/DV7XV1Osqu/gS4p6RJhf2prUF1AIO3HyNxA+wJcJlw==" saltValue="nCkx7+Fe56SshxJCU2I5+A==" spinCount="100000" sheet="1" objects="1" scenarios="1"/>
  <mergeCells count="12">
    <mergeCell ref="B70:C70"/>
    <mergeCell ref="B47:C47"/>
    <mergeCell ref="A2:J3"/>
    <mergeCell ref="F48:F49"/>
    <mergeCell ref="I48:I49"/>
    <mergeCell ref="G22:H22"/>
    <mergeCell ref="I22:J22"/>
    <mergeCell ref="E4:G4"/>
    <mergeCell ref="E5:G5"/>
    <mergeCell ref="E6:G6"/>
    <mergeCell ref="E7:G7"/>
    <mergeCell ref="A8:J8"/>
  </mergeCells>
  <conditionalFormatting sqref="F22">
    <cfRule type="cellIs" dxfId="23" priority="1" operator="greaterThan">
      <formula>0</formula>
    </cfRule>
    <cfRule type="cellIs" dxfId="22" priority="2" operator="lessThan">
      <formula>0</formula>
    </cfRule>
    <cfRule type="cellIs" dxfId="21" priority="3" operator="greaterThan">
      <formula>0</formula>
    </cfRule>
    <cfRule type="cellIs" dxfId="20" priority="4" operator="lessThan">
      <formula>0</formula>
    </cfRule>
  </conditionalFormatting>
  <conditionalFormatting sqref="G22">
    <cfRule type="containsText" dxfId="19" priority="21" operator="containsText" text="Wert ist positiv">
      <formula>NOT(ISERROR(SEARCH("Wert ist positiv",G22)))</formula>
    </cfRule>
    <cfRule type="containsText" dxfId="18" priority="22" operator="containsText" text="Wert ist negativ">
      <formula>NOT(ISERROR(SEARCH("Wert ist negativ",G22)))</formula>
    </cfRule>
    <cfRule type="containsText" dxfId="17" priority="23" operator="containsText" text="Nachweis nicht erbracht">
      <formula>NOT(ISERROR(SEARCH("Nachweis nicht erbracht",G22)))</formula>
    </cfRule>
    <cfRule type="containsText" dxfId="16" priority="24" operator="containsText" text="Nachweis erbracht">
      <formula>NOT(ISERROR(SEARCH("Nachweis erbracht",G22)))</formula>
    </cfRule>
    <cfRule type="colorScale" priority="25">
      <colorScale>
        <cfvo type="min"/>
        <cfvo type="max"/>
        <color rgb="FF63BE7B"/>
        <color rgb="FFFCFCFF"/>
      </colorScale>
    </cfRule>
  </conditionalFormatting>
  <conditionalFormatting sqref="I22">
    <cfRule type="containsText" dxfId="15" priority="5" operator="containsText" text="Nachweis nicht erbracht">
      <formula>NOT(ISERROR(SEARCH("Nachweis nicht erbracht",I22)))</formula>
    </cfRule>
    <cfRule type="containsText" dxfId="14" priority="6" operator="containsText" text="Nachweis erbracht">
      <formula>NOT(ISERROR(SEARCH("Nachweis erbracht",I22)))</formula>
    </cfRule>
    <cfRule type="colorScale" priority="7">
      <colorScale>
        <cfvo type="min"/>
        <cfvo type="max"/>
        <color rgb="FF63BE7B"/>
        <color rgb="FFFCFCFF"/>
      </colorScale>
    </cfRule>
  </conditionalFormatting>
  <pageMargins left="0.70866141732283472" right="0.70866141732283472" top="0.78740157480314965" bottom="0.78740157480314965" header="0.31496062992125984" footer="0.31496062992125984"/>
  <pageSetup paperSize="9" orientation="landscape" r:id="rId1"/>
  <rowBreaks count="3" manualBreakCount="3">
    <brk id="24" max="9" man="1"/>
    <brk id="45" max="9" man="1"/>
    <brk id="71" max="9"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1">
    <tabColor rgb="FF002060"/>
  </sheetPr>
  <dimension ref="A1:AQ96"/>
  <sheetViews>
    <sheetView showGridLines="0" zoomScaleNormal="100" workbookViewId="0">
      <pane ySplit="6" topLeftCell="A7" activePane="bottomLeft" state="frozen"/>
      <selection pane="bottomLeft" activeCell="I32" sqref="I32"/>
    </sheetView>
  </sheetViews>
  <sheetFormatPr baseColWidth="10" defaultColWidth="11.5703125" defaultRowHeight="15"/>
  <cols>
    <col min="1" max="1" width="62.28515625" customWidth="1"/>
    <col min="2" max="2" width="9.140625" customWidth="1"/>
    <col min="3" max="3" width="17.140625" style="393" customWidth="1"/>
    <col min="4" max="4" width="19.28515625" style="393" customWidth="1"/>
    <col min="5" max="5" width="2" customWidth="1"/>
    <col min="6" max="6" width="19.28515625" customWidth="1"/>
    <col min="7" max="7" width="1.28515625" customWidth="1"/>
    <col min="8" max="8" width="11.42578125"/>
    <col min="9" max="9" width="13.7109375" customWidth="1"/>
    <col min="10" max="43" width="11.42578125" customWidth="1"/>
  </cols>
  <sheetData>
    <row r="1" spans="1:43">
      <c r="A1" s="483"/>
      <c r="B1" s="483"/>
      <c r="C1" s="484"/>
      <c r="D1" s="484"/>
      <c r="E1" s="483"/>
      <c r="F1" s="483"/>
      <c r="G1" s="475" t="str">
        <f>"AGFW-Berechnungstool Version "&amp;Version!C1&amp;" (Stand: "&amp;TEXT(Version!C3, "TT.MM.JJJJ")&amp;")"</f>
        <v>AGFW-Berechnungstool Version 3.0 (Stand: 01.06.2024)</v>
      </c>
    </row>
    <row r="2" spans="1:43" s="21" customFormat="1" ht="39.950000000000003" customHeight="1">
      <c r="A2" s="485" t="s">
        <v>140</v>
      </c>
      <c r="B2" s="486"/>
      <c r="C2" s="486"/>
      <c r="D2" s="486"/>
      <c r="E2" s="486"/>
      <c r="F2" s="486"/>
      <c r="G2" s="486"/>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row>
    <row r="3" spans="1:43" s="13" customFormat="1" ht="15.75" customHeight="1">
      <c r="A3" s="485"/>
      <c r="B3" s="478" t="s">
        <v>8</v>
      </c>
      <c r="C3" s="538" t="str">
        <f>IF(Allgemeines!$C$10="","",Allgemeines!$C$10)</f>
        <v/>
      </c>
      <c r="D3" s="538"/>
      <c r="E3" s="538"/>
      <c r="F3" s="487"/>
      <c r="G3" s="487"/>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row>
    <row r="4" spans="1:43" s="13" customFormat="1" ht="15.75" customHeight="1">
      <c r="A4" s="485"/>
      <c r="B4" s="478" t="s">
        <v>9</v>
      </c>
      <c r="C4" s="538" t="str">
        <f>IF(Allgemeines!$C$11="","",Allgemeines!$C$11)</f>
        <v/>
      </c>
      <c r="D4" s="538"/>
      <c r="E4" s="538"/>
      <c r="F4" s="487"/>
      <c r="G4" s="487"/>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row>
    <row r="5" spans="1:43" s="13" customFormat="1" ht="15.75" customHeight="1">
      <c r="A5" s="485"/>
      <c r="B5" s="478" t="s">
        <v>10</v>
      </c>
      <c r="C5" s="538" t="str">
        <f>IF(Allgemeines!$C$12="","",Allgemeines!$C$12)</f>
        <v/>
      </c>
      <c r="D5" s="538"/>
      <c r="E5" s="538"/>
      <c r="F5" s="487"/>
      <c r="G5" s="487"/>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row>
    <row r="6" spans="1:43" s="1" customFormat="1" ht="15.75" customHeight="1">
      <c r="A6" s="485"/>
      <c r="B6" s="478" t="s">
        <v>11</v>
      </c>
      <c r="C6" s="537">
        <f>Allgemeines!$C$13</f>
        <v>0</v>
      </c>
      <c r="D6" s="537"/>
      <c r="E6" s="537"/>
      <c r="F6" s="488"/>
      <c r="G6" s="488"/>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row>
    <row r="7" spans="1:43" s="316" customFormat="1" ht="20.100000000000001" customHeight="1">
      <c r="A7" s="472" t="s">
        <v>27</v>
      </c>
      <c r="B7" s="473"/>
      <c r="C7" s="480"/>
      <c r="D7" s="481"/>
      <c r="E7" s="480"/>
      <c r="F7" s="480"/>
      <c r="G7" s="480"/>
      <c r="H7" s="317"/>
      <c r="I7" s="317"/>
      <c r="J7" s="317"/>
      <c r="K7" s="317"/>
      <c r="L7" s="317"/>
      <c r="M7" s="317"/>
      <c r="N7" s="317"/>
      <c r="O7" s="317"/>
      <c r="P7" s="317"/>
      <c r="Q7" s="317"/>
      <c r="R7" s="317"/>
      <c r="S7" s="317"/>
      <c r="T7" s="317"/>
      <c r="U7" s="317"/>
      <c r="V7" s="317"/>
      <c r="W7" s="317"/>
      <c r="X7" s="317"/>
      <c r="Y7" s="317"/>
      <c r="Z7" s="317"/>
      <c r="AA7" s="317"/>
      <c r="AB7" s="317"/>
      <c r="AC7" s="317"/>
      <c r="AD7" s="317"/>
      <c r="AE7" s="317"/>
      <c r="AF7" s="317"/>
      <c r="AG7" s="317"/>
      <c r="AH7" s="317"/>
      <c r="AI7" s="317"/>
      <c r="AJ7" s="317"/>
      <c r="AK7" s="317"/>
      <c r="AL7" s="317"/>
      <c r="AM7" s="317"/>
      <c r="AN7" s="317"/>
      <c r="AO7" s="317"/>
      <c r="AP7" s="317"/>
      <c r="AQ7" s="317"/>
    </row>
    <row r="8" spans="1:43" s="30" customFormat="1" ht="34.5" customHeight="1" thickBot="1">
      <c r="A8" s="539" t="s">
        <v>68</v>
      </c>
      <c r="B8" s="539"/>
      <c r="C8" s="539"/>
      <c r="D8" s="539"/>
      <c r="E8" s="539"/>
      <c r="F8" s="539"/>
      <c r="G8" s="298"/>
      <c r="H8"/>
      <c r="I8"/>
      <c r="J8"/>
      <c r="K8"/>
      <c r="L8"/>
      <c r="M8"/>
      <c r="N8"/>
      <c r="O8"/>
      <c r="P8"/>
      <c r="Q8"/>
      <c r="R8"/>
      <c r="S8"/>
      <c r="T8"/>
      <c r="U8"/>
      <c r="V8"/>
      <c r="W8"/>
      <c r="X8"/>
      <c r="Y8"/>
      <c r="Z8"/>
      <c r="AA8"/>
      <c r="AB8"/>
      <c r="AC8"/>
      <c r="AD8"/>
      <c r="AE8"/>
      <c r="AF8"/>
      <c r="AG8"/>
      <c r="AH8"/>
      <c r="AI8"/>
      <c r="AJ8"/>
      <c r="AK8"/>
      <c r="AL8"/>
      <c r="AM8"/>
      <c r="AN8"/>
      <c r="AO8"/>
      <c r="AP8"/>
      <c r="AQ8"/>
    </row>
    <row r="9" spans="1:43" s="30" customFormat="1" ht="16.5" thickBot="1">
      <c r="A9" s="336" t="s">
        <v>69</v>
      </c>
      <c r="B9" s="451">
        <v>2024</v>
      </c>
      <c r="C9" s="337" t="s">
        <v>70</v>
      </c>
      <c r="D9" s="453"/>
      <c r="E9" s="218"/>
      <c r="F9" s="218"/>
      <c r="G9" s="218"/>
      <c r="H9"/>
      <c r="I9"/>
      <c r="J9"/>
      <c r="K9"/>
      <c r="L9"/>
      <c r="M9"/>
      <c r="N9"/>
      <c r="O9"/>
      <c r="P9"/>
      <c r="Q9"/>
      <c r="R9"/>
      <c r="S9"/>
      <c r="T9"/>
      <c r="U9"/>
      <c r="V9"/>
      <c r="W9"/>
      <c r="X9"/>
      <c r="Y9"/>
      <c r="Z9"/>
      <c r="AA9"/>
      <c r="AB9"/>
      <c r="AC9"/>
      <c r="AD9"/>
      <c r="AE9"/>
      <c r="AF9"/>
      <c r="AG9"/>
      <c r="AH9"/>
      <c r="AI9"/>
      <c r="AJ9"/>
      <c r="AK9"/>
      <c r="AL9"/>
      <c r="AM9"/>
      <c r="AN9"/>
      <c r="AO9"/>
      <c r="AP9"/>
      <c r="AQ9"/>
    </row>
    <row r="10" spans="1:43" s="30" customFormat="1" ht="16.5" thickBot="1">
      <c r="A10" s="336" t="s">
        <v>71</v>
      </c>
      <c r="B10" s="318">
        <f>B9+1</f>
        <v>2025</v>
      </c>
      <c r="C10" s="337" t="s">
        <v>70</v>
      </c>
      <c r="D10" s="453"/>
      <c r="E10" s="218"/>
      <c r="F10" s="218"/>
      <c r="G10" s="218"/>
      <c r="H10"/>
      <c r="I10"/>
      <c r="J10"/>
      <c r="K10"/>
      <c r="L10"/>
      <c r="M10"/>
      <c r="N10"/>
      <c r="O10"/>
      <c r="P10"/>
      <c r="Q10"/>
      <c r="R10"/>
      <c r="S10"/>
      <c r="T10"/>
      <c r="U10"/>
      <c r="V10"/>
      <c r="W10"/>
      <c r="X10"/>
      <c r="Y10"/>
      <c r="Z10"/>
      <c r="AA10"/>
      <c r="AB10"/>
      <c r="AC10"/>
      <c r="AD10"/>
      <c r="AE10"/>
      <c r="AF10"/>
      <c r="AG10"/>
      <c r="AH10"/>
      <c r="AI10"/>
      <c r="AJ10"/>
      <c r="AK10"/>
      <c r="AL10"/>
      <c r="AM10"/>
      <c r="AN10"/>
      <c r="AO10"/>
      <c r="AP10"/>
      <c r="AQ10"/>
    </row>
    <row r="11" spans="1:43" s="30" customFormat="1" ht="16.5" thickBot="1">
      <c r="A11" s="336" t="s">
        <v>72</v>
      </c>
      <c r="B11" s="318">
        <f>B10+1</f>
        <v>2026</v>
      </c>
      <c r="C11" s="337" t="s">
        <v>70</v>
      </c>
      <c r="D11" s="453"/>
      <c r="E11" s="218"/>
      <c r="F11" s="218"/>
      <c r="G11" s="218"/>
      <c r="H11"/>
      <c r="I11"/>
      <c r="J11"/>
      <c r="K11"/>
      <c r="L11"/>
      <c r="M11"/>
      <c r="N11"/>
      <c r="O11"/>
      <c r="P11"/>
      <c r="Q11"/>
      <c r="R11"/>
      <c r="S11"/>
      <c r="T11"/>
      <c r="U11"/>
      <c r="V11"/>
      <c r="W11"/>
      <c r="X11"/>
      <c r="Y11"/>
      <c r="Z11"/>
      <c r="AA11"/>
      <c r="AB11"/>
      <c r="AC11"/>
      <c r="AD11"/>
      <c r="AE11"/>
      <c r="AF11"/>
      <c r="AG11"/>
      <c r="AH11"/>
      <c r="AI11"/>
      <c r="AJ11"/>
      <c r="AK11"/>
      <c r="AL11"/>
      <c r="AM11"/>
      <c r="AN11"/>
      <c r="AO11"/>
      <c r="AP11"/>
      <c r="AQ11"/>
    </row>
    <row r="12" spans="1:43" s="30" customFormat="1" ht="21.75" customHeight="1">
      <c r="A12" s="99"/>
      <c r="D12" s="96"/>
      <c r="E12" s="218"/>
      <c r="F12" s="218"/>
      <c r="G12" s="218"/>
      <c r="H12"/>
      <c r="I12"/>
      <c r="J12"/>
      <c r="K12"/>
      <c r="L12"/>
      <c r="M12"/>
      <c r="N12"/>
      <c r="O12"/>
      <c r="P12"/>
      <c r="Q12"/>
      <c r="R12"/>
      <c r="S12"/>
      <c r="T12"/>
      <c r="U12"/>
      <c r="V12"/>
      <c r="W12"/>
      <c r="X12"/>
      <c r="Y12"/>
      <c r="Z12"/>
      <c r="AA12"/>
      <c r="AB12"/>
      <c r="AC12"/>
      <c r="AD12"/>
      <c r="AE12"/>
      <c r="AF12"/>
      <c r="AG12"/>
      <c r="AH12"/>
      <c r="AI12"/>
      <c r="AJ12"/>
      <c r="AK12"/>
      <c r="AL12"/>
      <c r="AM12"/>
      <c r="AN12"/>
      <c r="AO12"/>
      <c r="AP12"/>
      <c r="AQ12"/>
    </row>
    <row r="13" spans="1:43" s="316" customFormat="1" ht="20.100000000000001" customHeight="1">
      <c r="A13" s="472" t="s">
        <v>141</v>
      </c>
      <c r="B13" s="473"/>
      <c r="C13" s="480"/>
      <c r="D13" s="481"/>
      <c r="E13" s="480"/>
      <c r="F13" s="480"/>
      <c r="G13" s="480"/>
      <c r="H13" s="317"/>
      <c r="I13" s="317"/>
      <c r="J13" s="317"/>
      <c r="K13" s="317"/>
      <c r="L13" s="317"/>
      <c r="M13" s="317"/>
      <c r="N13" s="317"/>
      <c r="O13" s="317"/>
      <c r="P13" s="317"/>
      <c r="Q13" s="317"/>
      <c r="R13" s="317"/>
      <c r="S13" s="317"/>
      <c r="T13" s="317"/>
      <c r="U13" s="317"/>
      <c r="V13" s="317"/>
      <c r="W13" s="317"/>
      <c r="X13" s="317"/>
      <c r="Y13" s="317"/>
      <c r="Z13" s="317"/>
      <c r="AA13" s="317"/>
      <c r="AB13" s="317"/>
      <c r="AC13" s="317"/>
      <c r="AD13" s="317"/>
      <c r="AE13" s="317"/>
      <c r="AF13" s="317"/>
      <c r="AG13" s="317"/>
      <c r="AH13" s="317"/>
      <c r="AI13" s="317"/>
      <c r="AJ13" s="317"/>
      <c r="AK13" s="317"/>
      <c r="AL13" s="317"/>
      <c r="AM13" s="317"/>
      <c r="AN13" s="317"/>
      <c r="AO13" s="317"/>
      <c r="AP13" s="317"/>
      <c r="AQ13" s="317"/>
    </row>
    <row r="14" spans="1:43" s="30" customFormat="1" ht="8.25" customHeight="1">
      <c r="D14" s="219"/>
      <c r="E14" s="370"/>
      <c r="F14" s="370"/>
      <c r="G14" s="370"/>
      <c r="H14"/>
      <c r="I14"/>
      <c r="J14"/>
      <c r="K14"/>
      <c r="L14"/>
      <c r="M14"/>
      <c r="N14"/>
      <c r="O14"/>
      <c r="P14"/>
      <c r="Q14"/>
      <c r="R14"/>
      <c r="S14"/>
      <c r="T14"/>
      <c r="U14"/>
      <c r="V14"/>
      <c r="W14"/>
      <c r="X14"/>
      <c r="Y14"/>
      <c r="Z14"/>
      <c r="AA14"/>
      <c r="AB14"/>
      <c r="AC14"/>
      <c r="AD14"/>
      <c r="AE14"/>
      <c r="AF14"/>
      <c r="AG14"/>
      <c r="AH14"/>
      <c r="AI14"/>
      <c r="AJ14"/>
      <c r="AK14"/>
      <c r="AL14"/>
      <c r="AM14"/>
      <c r="AN14"/>
      <c r="AO14"/>
      <c r="AP14"/>
      <c r="AQ14"/>
    </row>
    <row r="15" spans="1:43" s="30" customFormat="1" ht="15.75">
      <c r="A15" s="339" t="s">
        <v>142</v>
      </c>
      <c r="B15" s="340"/>
      <c r="D15" s="341">
        <f>IF(I29=FALSE,12%,0%)</f>
        <v>0.12</v>
      </c>
      <c r="E15" s="305"/>
      <c r="F15" s="318" t="s">
        <v>75</v>
      </c>
      <c r="G15" s="318"/>
      <c r="H15" s="371"/>
      <c r="I15"/>
      <c r="J15"/>
      <c r="K15"/>
      <c r="L15"/>
      <c r="M15"/>
      <c r="N15"/>
      <c r="O15"/>
      <c r="P15"/>
      <c r="Q15"/>
      <c r="R15"/>
      <c r="S15"/>
      <c r="T15"/>
      <c r="U15"/>
      <c r="V15"/>
      <c r="W15"/>
      <c r="X15"/>
      <c r="Y15"/>
      <c r="Z15"/>
      <c r="AA15"/>
      <c r="AB15"/>
      <c r="AC15"/>
      <c r="AD15"/>
      <c r="AE15"/>
      <c r="AF15"/>
      <c r="AG15"/>
      <c r="AH15"/>
      <c r="AI15"/>
      <c r="AJ15"/>
      <c r="AK15"/>
      <c r="AL15"/>
      <c r="AM15"/>
      <c r="AN15"/>
      <c r="AO15"/>
      <c r="AP15"/>
      <c r="AQ15"/>
    </row>
    <row r="16" spans="1:43" s="30" customFormat="1" ht="15.75">
      <c r="A16" s="339"/>
      <c r="B16" s="340"/>
      <c r="D16" s="343"/>
      <c r="F16" s="318"/>
      <c r="G16" s="318"/>
      <c r="H16" s="371"/>
      <c r="I16"/>
      <c r="J16"/>
      <c r="K16"/>
      <c r="L16"/>
      <c r="M16"/>
      <c r="N16"/>
      <c r="O16"/>
      <c r="P16"/>
      <c r="Q16"/>
      <c r="R16"/>
      <c r="S16"/>
      <c r="T16"/>
      <c r="U16"/>
      <c r="V16"/>
      <c r="W16"/>
      <c r="X16"/>
      <c r="Y16"/>
      <c r="Z16"/>
      <c r="AA16"/>
      <c r="AB16"/>
      <c r="AC16"/>
      <c r="AD16"/>
      <c r="AE16"/>
      <c r="AF16"/>
      <c r="AG16"/>
      <c r="AH16"/>
      <c r="AI16"/>
      <c r="AJ16"/>
      <c r="AK16"/>
      <c r="AL16"/>
      <c r="AM16"/>
      <c r="AN16"/>
      <c r="AO16"/>
      <c r="AP16"/>
      <c r="AQ16"/>
    </row>
    <row r="17" spans="1:43" s="30" customFormat="1" ht="18.75">
      <c r="A17" s="535" t="s">
        <v>143</v>
      </c>
      <c r="B17" s="535"/>
      <c r="C17" s="318" t="s">
        <v>144</v>
      </c>
      <c r="D17" s="345">
        <f>MIN(110,(80+D19*100*1))</f>
        <v>80</v>
      </c>
      <c r="E17" s="218"/>
      <c r="F17" s="372"/>
      <c r="G17" s="372"/>
      <c r="H17"/>
      <c r="I17"/>
      <c r="J17"/>
      <c r="K17"/>
      <c r="L17"/>
      <c r="M17"/>
      <c r="N17"/>
      <c r="O17"/>
      <c r="P17"/>
      <c r="Q17"/>
      <c r="R17"/>
      <c r="S17"/>
      <c r="T17"/>
      <c r="U17"/>
      <c r="V17"/>
      <c r="W17"/>
      <c r="X17"/>
      <c r="Y17"/>
      <c r="Z17"/>
      <c r="AA17"/>
      <c r="AB17"/>
      <c r="AC17"/>
      <c r="AD17"/>
      <c r="AE17"/>
      <c r="AF17"/>
      <c r="AG17"/>
      <c r="AH17"/>
      <c r="AI17"/>
      <c r="AJ17"/>
      <c r="AK17"/>
      <c r="AL17"/>
      <c r="AM17"/>
      <c r="AN17"/>
      <c r="AO17"/>
      <c r="AP17"/>
      <c r="AQ17"/>
    </row>
    <row r="18" spans="1:43" s="30" customFormat="1" ht="16.5" thickBot="1">
      <c r="A18" s="373" t="s">
        <v>145</v>
      </c>
      <c r="B18" s="339"/>
      <c r="C18" s="318"/>
      <c r="D18" s="345"/>
      <c r="E18" s="218"/>
      <c r="F18" s="372"/>
      <c r="G18" s="372"/>
      <c r="H18"/>
      <c r="I18"/>
      <c r="J18"/>
      <c r="K18"/>
      <c r="L18"/>
      <c r="M18"/>
      <c r="N18"/>
      <c r="O18"/>
      <c r="P18"/>
      <c r="Q18"/>
      <c r="R18"/>
      <c r="S18"/>
      <c r="T18"/>
      <c r="U18"/>
      <c r="V18"/>
      <c r="W18"/>
      <c r="X18"/>
      <c r="Y18"/>
      <c r="Z18"/>
      <c r="AA18"/>
      <c r="AB18"/>
      <c r="AC18"/>
      <c r="AD18"/>
      <c r="AE18"/>
      <c r="AF18"/>
      <c r="AG18"/>
      <c r="AH18"/>
      <c r="AI18"/>
      <c r="AJ18"/>
      <c r="AK18"/>
      <c r="AL18"/>
      <c r="AM18"/>
      <c r="AN18"/>
      <c r="AO18"/>
      <c r="AP18"/>
      <c r="AQ18"/>
    </row>
    <row r="19" spans="1:43" s="30" customFormat="1" ht="19.5" thickBot="1">
      <c r="A19" s="340" t="s">
        <v>146</v>
      </c>
      <c r="B19" s="340"/>
      <c r="C19" s="318"/>
      <c r="D19" s="454">
        <v>0</v>
      </c>
      <c r="E19" s="370"/>
      <c r="F19" s="374"/>
      <c r="G19" s="374"/>
      <c r="H19"/>
      <c r="I19"/>
      <c r="J19" s="375"/>
      <c r="K19" s="375"/>
      <c r="L19"/>
      <c r="M19"/>
      <c r="N19"/>
      <c r="O19"/>
      <c r="P19"/>
      <c r="Q19"/>
      <c r="R19"/>
      <c r="S19"/>
      <c r="T19"/>
      <c r="U19"/>
      <c r="V19"/>
      <c r="W19"/>
      <c r="X19"/>
      <c r="Y19"/>
      <c r="Z19"/>
      <c r="AA19"/>
      <c r="AB19"/>
      <c r="AC19"/>
      <c r="AD19"/>
      <c r="AE19"/>
      <c r="AF19"/>
      <c r="AG19"/>
      <c r="AH19"/>
      <c r="AI19"/>
      <c r="AJ19"/>
      <c r="AK19"/>
      <c r="AL19"/>
      <c r="AM19"/>
      <c r="AN19"/>
      <c r="AO19"/>
      <c r="AP19"/>
      <c r="AQ19"/>
    </row>
    <row r="20" spans="1:43" s="30" customFormat="1" ht="15.75">
      <c r="A20" s="572" t="s">
        <v>147</v>
      </c>
      <c r="B20" s="572"/>
      <c r="C20" s="318"/>
      <c r="D20" s="341">
        <v>0.04</v>
      </c>
      <c r="E20" s="370"/>
      <c r="F20" s="343"/>
      <c r="G20" s="343"/>
      <c r="H20"/>
      <c r="I20"/>
      <c r="J20" s="375"/>
      <c r="K20" s="375"/>
      <c r="L20"/>
      <c r="M20"/>
      <c r="N20"/>
      <c r="O20"/>
      <c r="P20"/>
      <c r="Q20"/>
      <c r="R20"/>
      <c r="S20"/>
      <c r="T20"/>
      <c r="U20"/>
      <c r="V20"/>
      <c r="W20"/>
      <c r="X20"/>
      <c r="Y20"/>
      <c r="Z20"/>
      <c r="AA20"/>
      <c r="AB20"/>
      <c r="AC20"/>
      <c r="AD20"/>
      <c r="AE20"/>
      <c r="AF20"/>
      <c r="AG20"/>
      <c r="AH20"/>
      <c r="AI20"/>
      <c r="AJ20"/>
      <c r="AK20"/>
      <c r="AL20"/>
      <c r="AM20"/>
      <c r="AN20"/>
      <c r="AO20"/>
      <c r="AP20"/>
      <c r="AQ20"/>
    </row>
    <row r="21" spans="1:43" s="30" customFormat="1" ht="12" customHeight="1">
      <c r="A21" s="318"/>
      <c r="B21" s="318"/>
      <c r="C21" s="318"/>
      <c r="D21" s="376"/>
      <c r="E21" s="370"/>
      <c r="F21" s="343"/>
      <c r="G21" s="343"/>
      <c r="H21"/>
      <c r="I21"/>
      <c r="J21"/>
      <c r="K21"/>
      <c r="L21"/>
      <c r="M21"/>
      <c r="N21"/>
      <c r="O21"/>
      <c r="P21"/>
      <c r="Q21"/>
      <c r="R21"/>
      <c r="S21"/>
      <c r="T21"/>
      <c r="U21"/>
      <c r="V21"/>
      <c r="W21"/>
      <c r="X21"/>
      <c r="Y21"/>
      <c r="Z21"/>
      <c r="AA21"/>
      <c r="AB21"/>
      <c r="AC21"/>
      <c r="AD21"/>
      <c r="AE21"/>
      <c r="AF21"/>
      <c r="AG21"/>
      <c r="AH21"/>
      <c r="AI21"/>
      <c r="AJ21"/>
      <c r="AK21"/>
      <c r="AL21"/>
      <c r="AM21"/>
      <c r="AN21"/>
      <c r="AO21"/>
      <c r="AP21"/>
      <c r="AQ21"/>
    </row>
    <row r="22" spans="1:43" s="30" customFormat="1" ht="15.75">
      <c r="A22" s="535" t="s">
        <v>148</v>
      </c>
      <c r="B22" s="535"/>
      <c r="C22" s="318" t="s">
        <v>149</v>
      </c>
      <c r="D22" s="341">
        <v>0.02</v>
      </c>
      <c r="E22" s="370"/>
      <c r="F22" s="377" t="s">
        <v>75</v>
      </c>
      <c r="G22" s="377"/>
      <c r="H22" s="378"/>
      <c r="I22"/>
      <c r="J22"/>
      <c r="K22"/>
      <c r="L22"/>
      <c r="M22"/>
      <c r="N22"/>
      <c r="O22"/>
      <c r="P22"/>
      <c r="Q22"/>
      <c r="R22"/>
      <c r="S22"/>
      <c r="T22"/>
      <c r="U22"/>
      <c r="V22"/>
      <c r="W22"/>
      <c r="X22"/>
      <c r="Y22"/>
      <c r="Z22"/>
      <c r="AA22"/>
      <c r="AB22"/>
      <c r="AC22"/>
      <c r="AD22"/>
      <c r="AE22"/>
      <c r="AF22"/>
      <c r="AG22"/>
      <c r="AH22"/>
      <c r="AI22"/>
      <c r="AJ22"/>
      <c r="AK22"/>
      <c r="AL22"/>
      <c r="AM22"/>
      <c r="AN22"/>
      <c r="AO22"/>
      <c r="AP22"/>
      <c r="AQ22"/>
    </row>
    <row r="23" spans="1:43" s="30" customFormat="1" ht="11.25" customHeight="1">
      <c r="A23" s="339"/>
      <c r="B23" s="339"/>
      <c r="C23" s="318"/>
      <c r="D23" s="343"/>
      <c r="E23" s="370"/>
      <c r="F23" s="377"/>
      <c r="G23" s="377"/>
      <c r="H23" s="378"/>
      <c r="I23"/>
      <c r="J23"/>
      <c r="K23"/>
      <c r="L23"/>
      <c r="M23"/>
      <c r="N23"/>
      <c r="O23"/>
      <c r="P23"/>
      <c r="Q23"/>
      <c r="R23"/>
      <c r="S23"/>
      <c r="T23"/>
      <c r="U23"/>
      <c r="V23"/>
      <c r="W23"/>
      <c r="X23"/>
      <c r="Y23"/>
      <c r="Z23"/>
      <c r="AA23"/>
      <c r="AB23"/>
      <c r="AC23"/>
      <c r="AD23"/>
      <c r="AE23"/>
      <c r="AF23"/>
      <c r="AG23"/>
      <c r="AH23"/>
      <c r="AI23"/>
      <c r="AJ23"/>
      <c r="AK23"/>
      <c r="AL23"/>
      <c r="AM23"/>
      <c r="AN23"/>
      <c r="AO23"/>
      <c r="AP23"/>
      <c r="AQ23"/>
    </row>
    <row r="24" spans="1:43" s="30" customFormat="1" ht="18.75">
      <c r="A24" s="339" t="s">
        <v>150</v>
      </c>
      <c r="B24" s="339"/>
      <c r="C24" s="318" t="s">
        <v>151</v>
      </c>
      <c r="D24" s="345">
        <v>380</v>
      </c>
      <c r="E24" s="370"/>
      <c r="F24" s="379"/>
      <c r="G24" s="379"/>
      <c r="H24" s="378"/>
      <c r="I24"/>
      <c r="J24"/>
      <c r="K24"/>
      <c r="L24"/>
      <c r="M24"/>
      <c r="N24"/>
      <c r="O24"/>
      <c r="P24"/>
      <c r="Q24"/>
      <c r="R24"/>
      <c r="S24"/>
      <c r="T24"/>
      <c r="U24"/>
      <c r="V24"/>
      <c r="W24"/>
      <c r="X24"/>
      <c r="Y24"/>
      <c r="Z24"/>
      <c r="AA24"/>
      <c r="AB24"/>
      <c r="AC24"/>
      <c r="AD24"/>
      <c r="AE24"/>
      <c r="AF24"/>
      <c r="AG24"/>
      <c r="AH24"/>
      <c r="AI24"/>
      <c r="AJ24"/>
      <c r="AK24"/>
      <c r="AL24"/>
      <c r="AM24"/>
      <c r="AN24"/>
      <c r="AO24"/>
      <c r="AP24"/>
      <c r="AQ24"/>
    </row>
    <row r="25" spans="1:43" s="30" customFormat="1" ht="10.5" customHeight="1">
      <c r="A25" s="52"/>
      <c r="B25" s="318"/>
      <c r="D25" s="372"/>
      <c r="E25" s="370"/>
      <c r="F25" s="374"/>
      <c r="G25" s="374"/>
      <c r="H25"/>
      <c r="I25"/>
      <c r="J25"/>
      <c r="K25"/>
      <c r="L25"/>
      <c r="M25"/>
      <c r="N25"/>
      <c r="O25"/>
      <c r="P25"/>
      <c r="Q25"/>
      <c r="R25"/>
      <c r="S25"/>
      <c r="T25"/>
      <c r="U25"/>
      <c r="V25"/>
      <c r="W25"/>
      <c r="X25"/>
      <c r="Y25"/>
      <c r="Z25"/>
      <c r="AA25"/>
      <c r="AB25"/>
      <c r="AC25"/>
      <c r="AD25"/>
      <c r="AE25"/>
      <c r="AF25"/>
      <c r="AG25"/>
      <c r="AH25"/>
      <c r="AI25"/>
      <c r="AJ25"/>
      <c r="AK25"/>
      <c r="AL25"/>
      <c r="AM25"/>
      <c r="AN25"/>
      <c r="AO25"/>
      <c r="AP25"/>
      <c r="AQ25"/>
    </row>
    <row r="26" spans="1:43" s="30" customFormat="1" ht="15.75">
      <c r="A26" s="535" t="s">
        <v>152</v>
      </c>
      <c r="B26" s="535"/>
      <c r="D26" s="341">
        <v>0.02</v>
      </c>
      <c r="E26" s="370"/>
      <c r="F26" s="374" t="s">
        <v>75</v>
      </c>
      <c r="G26" s="374"/>
      <c r="H26"/>
      <c r="I26"/>
      <c r="J26"/>
      <c r="K26"/>
      <c r="L26"/>
      <c r="M26"/>
      <c r="N26"/>
      <c r="O26"/>
      <c r="P26"/>
      <c r="Q26"/>
      <c r="R26"/>
      <c r="S26"/>
      <c r="T26"/>
      <c r="U26"/>
      <c r="V26"/>
      <c r="W26"/>
      <c r="X26"/>
      <c r="Y26"/>
      <c r="Z26"/>
      <c r="AA26"/>
      <c r="AB26"/>
      <c r="AC26"/>
      <c r="AD26"/>
      <c r="AE26"/>
      <c r="AF26"/>
      <c r="AG26"/>
      <c r="AH26"/>
      <c r="AI26"/>
      <c r="AJ26"/>
      <c r="AK26"/>
      <c r="AL26"/>
      <c r="AM26"/>
      <c r="AN26"/>
      <c r="AO26"/>
      <c r="AP26"/>
      <c r="AQ26"/>
    </row>
    <row r="27" spans="1:43" s="30" customFormat="1" ht="15.75">
      <c r="A27" s="318"/>
      <c r="B27" s="318"/>
      <c r="D27" s="343"/>
      <c r="E27" s="218"/>
      <c r="F27" s="372"/>
      <c r="G27" s="372"/>
      <c r="H27"/>
      <c r="I27"/>
      <c r="J27"/>
      <c r="K27"/>
      <c r="L27"/>
      <c r="M27"/>
      <c r="N27"/>
      <c r="O27"/>
      <c r="P27"/>
      <c r="Q27"/>
      <c r="R27"/>
      <c r="S27"/>
      <c r="T27"/>
      <c r="U27"/>
      <c r="V27"/>
      <c r="W27"/>
      <c r="X27"/>
      <c r="Y27"/>
      <c r="Z27"/>
      <c r="AA27"/>
      <c r="AB27"/>
      <c r="AC27"/>
      <c r="AD27"/>
      <c r="AE27"/>
      <c r="AF27"/>
      <c r="AG27"/>
      <c r="AH27"/>
      <c r="AI27"/>
      <c r="AJ27"/>
      <c r="AK27"/>
      <c r="AL27"/>
      <c r="AM27"/>
      <c r="AN27"/>
      <c r="AO27"/>
      <c r="AP27"/>
      <c r="AQ27"/>
    </row>
    <row r="28" spans="1:43" s="30" customFormat="1" ht="15.75">
      <c r="A28" s="535" t="s">
        <v>153</v>
      </c>
      <c r="B28" s="535"/>
      <c r="D28" s="341">
        <v>0.08</v>
      </c>
      <c r="E28" s="370"/>
      <c r="F28" s="343"/>
      <c r="G28" s="343"/>
      <c r="H28"/>
      <c r="I28"/>
      <c r="J28"/>
      <c r="K28"/>
      <c r="L28"/>
      <c r="M28"/>
      <c r="N28"/>
      <c r="O28"/>
      <c r="P28"/>
      <c r="Q28"/>
      <c r="R28"/>
      <c r="S28"/>
      <c r="T28"/>
      <c r="U28"/>
      <c r="V28"/>
      <c r="W28"/>
      <c r="X28"/>
      <c r="Y28"/>
      <c r="Z28"/>
      <c r="AA28"/>
      <c r="AB28"/>
      <c r="AC28"/>
      <c r="AD28"/>
      <c r="AE28"/>
      <c r="AF28"/>
      <c r="AG28"/>
      <c r="AH28"/>
      <c r="AI28"/>
      <c r="AJ28"/>
      <c r="AK28"/>
      <c r="AL28"/>
      <c r="AM28"/>
      <c r="AN28"/>
      <c r="AO28"/>
      <c r="AP28"/>
      <c r="AQ28"/>
    </row>
    <row r="29" spans="1:43" s="30" customFormat="1" ht="9.75" customHeight="1">
      <c r="A29" s="340"/>
      <c r="B29" s="340"/>
      <c r="D29" s="372"/>
      <c r="F29" s="318"/>
      <c r="G29" s="318"/>
      <c r="H29"/>
      <c r="I29" s="27" t="b">
        <v>0</v>
      </c>
      <c r="J29"/>
      <c r="K29"/>
      <c r="L29"/>
      <c r="M29"/>
      <c r="N29"/>
      <c r="O29"/>
      <c r="P29"/>
      <c r="Q29"/>
      <c r="R29"/>
      <c r="S29"/>
      <c r="T29"/>
      <c r="U29"/>
      <c r="V29"/>
      <c r="W29"/>
      <c r="X29"/>
      <c r="Y29"/>
      <c r="Z29"/>
      <c r="AA29"/>
      <c r="AB29"/>
      <c r="AC29"/>
      <c r="AD29"/>
      <c r="AE29"/>
      <c r="AF29"/>
      <c r="AG29"/>
      <c r="AH29"/>
      <c r="AI29"/>
      <c r="AJ29"/>
      <c r="AK29"/>
      <c r="AL29"/>
      <c r="AM29"/>
      <c r="AN29"/>
      <c r="AO29"/>
      <c r="AP29"/>
      <c r="AQ29"/>
    </row>
    <row r="30" spans="1:43" s="30" customFormat="1" ht="15.75">
      <c r="A30" s="339" t="s">
        <v>154</v>
      </c>
      <c r="B30" s="340"/>
      <c r="D30" s="341">
        <v>0.1</v>
      </c>
      <c r="F30" s="318" t="s">
        <v>155</v>
      </c>
      <c r="G30" s="318"/>
      <c r="H30"/>
      <c r="I30"/>
      <c r="J30"/>
      <c r="K30"/>
      <c r="L30"/>
      <c r="M30"/>
      <c r="N30"/>
      <c r="O30"/>
      <c r="P30"/>
      <c r="Q30"/>
      <c r="R30"/>
      <c r="S30"/>
      <c r="T30"/>
      <c r="U30"/>
      <c r="V30"/>
      <c r="W30"/>
      <c r="X30"/>
      <c r="Y30"/>
      <c r="Z30"/>
      <c r="AA30"/>
      <c r="AB30"/>
      <c r="AC30"/>
      <c r="AD30"/>
      <c r="AE30"/>
      <c r="AF30"/>
      <c r="AG30"/>
      <c r="AH30"/>
      <c r="AI30"/>
      <c r="AJ30"/>
      <c r="AK30"/>
      <c r="AL30"/>
      <c r="AM30"/>
      <c r="AN30"/>
      <c r="AO30"/>
      <c r="AP30"/>
      <c r="AQ30"/>
    </row>
    <row r="31" spans="1:43" s="30" customFormat="1" ht="3.75" customHeight="1">
      <c r="D31" s="218"/>
      <c r="H31"/>
      <c r="I31"/>
      <c r="J31"/>
      <c r="K31"/>
      <c r="L31"/>
      <c r="M31"/>
      <c r="N31"/>
      <c r="O31"/>
      <c r="P31"/>
      <c r="Q31"/>
      <c r="R31"/>
      <c r="S31"/>
      <c r="T31"/>
      <c r="U31"/>
      <c r="V31"/>
      <c r="W31"/>
      <c r="X31"/>
      <c r="Y31"/>
      <c r="Z31"/>
      <c r="AA31"/>
      <c r="AB31"/>
      <c r="AC31"/>
      <c r="AD31"/>
      <c r="AE31"/>
      <c r="AF31"/>
      <c r="AG31"/>
      <c r="AH31"/>
      <c r="AI31"/>
      <c r="AJ31"/>
      <c r="AK31"/>
      <c r="AL31"/>
      <c r="AM31"/>
      <c r="AN31"/>
      <c r="AO31"/>
      <c r="AP31"/>
      <c r="AQ31"/>
    </row>
    <row r="32" spans="1:43" s="316" customFormat="1" ht="20.100000000000001" customHeight="1">
      <c r="A32" s="472" t="s">
        <v>102</v>
      </c>
      <c r="B32" s="473"/>
      <c r="C32" s="473"/>
      <c r="D32" s="480"/>
      <c r="E32" s="482"/>
      <c r="F32" s="482"/>
      <c r="G32" s="482"/>
      <c r="H32" s="317"/>
      <c r="I32" s="317"/>
      <c r="J32" s="317"/>
      <c r="K32" s="317"/>
      <c r="L32" s="317"/>
      <c r="M32" s="317"/>
      <c r="N32" s="317"/>
      <c r="O32" s="317"/>
      <c r="P32" s="317"/>
      <c r="Q32" s="317"/>
      <c r="R32" s="317"/>
      <c r="S32" s="317"/>
      <c r="T32" s="317"/>
      <c r="U32" s="317"/>
      <c r="V32" s="317"/>
      <c r="W32" s="317"/>
      <c r="X32" s="317"/>
      <c r="Y32" s="317"/>
      <c r="Z32" s="317"/>
      <c r="AA32" s="317"/>
      <c r="AB32" s="317"/>
      <c r="AC32" s="317"/>
      <c r="AD32" s="317"/>
      <c r="AE32" s="317"/>
      <c r="AF32" s="317"/>
      <c r="AG32" s="317"/>
      <c r="AH32" s="317"/>
      <c r="AI32" s="317"/>
      <c r="AJ32" s="317"/>
      <c r="AK32" s="317"/>
      <c r="AL32" s="317"/>
      <c r="AM32" s="317"/>
      <c r="AN32" s="317"/>
      <c r="AO32" s="317"/>
      <c r="AP32" s="317"/>
      <c r="AQ32" s="317"/>
    </row>
    <row r="33" spans="1:43" s="30" customFormat="1" ht="15.75" thickBot="1">
      <c r="D33" s="218"/>
      <c r="H33"/>
      <c r="I33"/>
      <c r="J33"/>
      <c r="K33"/>
      <c r="L33"/>
      <c r="M33"/>
      <c r="N33"/>
      <c r="O33"/>
      <c r="P33"/>
      <c r="Q33"/>
      <c r="R33"/>
      <c r="S33"/>
      <c r="T33"/>
      <c r="U33"/>
      <c r="V33"/>
      <c r="W33"/>
      <c r="X33"/>
      <c r="Y33"/>
      <c r="Z33"/>
      <c r="AA33"/>
      <c r="AB33"/>
      <c r="AC33"/>
      <c r="AD33"/>
      <c r="AE33"/>
      <c r="AF33"/>
      <c r="AG33"/>
      <c r="AH33"/>
      <c r="AI33"/>
      <c r="AJ33"/>
      <c r="AK33"/>
      <c r="AL33"/>
      <c r="AM33"/>
      <c r="AN33"/>
      <c r="AO33"/>
      <c r="AP33"/>
      <c r="AQ33"/>
    </row>
    <row r="34" spans="1:43" s="30" customFormat="1" ht="16.5" thickBot="1">
      <c r="A34" s="535" t="s">
        <v>258</v>
      </c>
      <c r="B34" s="535"/>
      <c r="C34" s="30" t="s">
        <v>157</v>
      </c>
      <c r="D34" s="455"/>
      <c r="E34" s="380"/>
      <c r="F34" s="380"/>
      <c r="G34" s="380"/>
      <c r="H34"/>
      <c r="I34"/>
      <c r="J34"/>
      <c r="K34"/>
      <c r="L34"/>
      <c r="M34"/>
      <c r="N34"/>
      <c r="O34"/>
      <c r="P34"/>
      <c r="Q34"/>
      <c r="R34"/>
      <c r="S34"/>
      <c r="T34"/>
      <c r="U34"/>
      <c r="V34"/>
      <c r="W34"/>
      <c r="X34"/>
      <c r="Y34"/>
      <c r="Z34"/>
      <c r="AA34"/>
      <c r="AB34"/>
      <c r="AC34"/>
      <c r="AD34"/>
      <c r="AE34"/>
      <c r="AF34"/>
      <c r="AG34"/>
      <c r="AH34"/>
      <c r="AI34"/>
      <c r="AJ34"/>
      <c r="AK34"/>
      <c r="AL34"/>
      <c r="AM34"/>
      <c r="AN34"/>
      <c r="AO34"/>
      <c r="AP34"/>
      <c r="AQ34"/>
    </row>
    <row r="35" spans="1:43" s="30" customFormat="1" ht="5.0999999999999996" customHeight="1">
      <c r="A35" s="381"/>
      <c r="B35" s="381"/>
      <c r="D35" s="380"/>
      <c r="E35" s="380"/>
      <c r="F35" s="380"/>
      <c r="G35" s="380"/>
      <c r="H35"/>
      <c r="I35"/>
      <c r="J35"/>
      <c r="K35"/>
      <c r="L35"/>
      <c r="M35"/>
      <c r="N35"/>
      <c r="O35"/>
      <c r="P35"/>
      <c r="Q35"/>
      <c r="R35"/>
      <c r="S35"/>
      <c r="T35"/>
      <c r="U35"/>
      <c r="V35"/>
      <c r="W35"/>
      <c r="X35"/>
      <c r="Y35"/>
      <c r="Z35"/>
      <c r="AA35"/>
      <c r="AB35"/>
      <c r="AC35"/>
      <c r="AD35"/>
      <c r="AE35"/>
      <c r="AF35"/>
      <c r="AG35"/>
      <c r="AH35"/>
      <c r="AI35"/>
      <c r="AJ35"/>
      <c r="AK35"/>
      <c r="AL35"/>
      <c r="AM35"/>
      <c r="AN35"/>
      <c r="AO35"/>
      <c r="AP35"/>
      <c r="AQ35"/>
    </row>
    <row r="36" spans="1:43" s="30" customFormat="1" ht="15.75">
      <c r="A36" s="572" t="s">
        <v>158</v>
      </c>
      <c r="B36" s="572"/>
      <c r="D36" s="341">
        <v>0.04</v>
      </c>
      <c r="E36" s="370"/>
      <c r="F36" s="370"/>
      <c r="G36" s="370"/>
      <c r="H36"/>
      <c r="I36"/>
      <c r="J36"/>
      <c r="K36"/>
      <c r="L36"/>
      <c r="M36"/>
      <c r="N36"/>
      <c r="O36"/>
      <c r="P36"/>
      <c r="Q36"/>
      <c r="R36"/>
      <c r="S36"/>
      <c r="T36"/>
      <c r="U36"/>
      <c r="V36"/>
      <c r="W36"/>
      <c r="X36"/>
      <c r="Y36"/>
      <c r="Z36"/>
      <c r="AA36"/>
      <c r="AB36"/>
      <c r="AC36"/>
      <c r="AD36"/>
      <c r="AE36"/>
      <c r="AF36"/>
      <c r="AG36"/>
      <c r="AH36"/>
      <c r="AI36"/>
      <c r="AJ36"/>
      <c r="AK36"/>
      <c r="AL36"/>
      <c r="AM36"/>
      <c r="AN36"/>
      <c r="AO36"/>
      <c r="AP36"/>
      <c r="AQ36"/>
    </row>
    <row r="37" spans="1:43" s="30" customFormat="1" ht="33" customHeight="1">
      <c r="D37" s="218"/>
      <c r="H37"/>
      <c r="I37"/>
      <c r="J37"/>
      <c r="K37"/>
      <c r="L37"/>
      <c r="M37"/>
      <c r="N37"/>
      <c r="O37"/>
      <c r="P37"/>
      <c r="Q37"/>
      <c r="R37"/>
      <c r="S37"/>
      <c r="T37"/>
      <c r="U37"/>
      <c r="V37"/>
      <c r="W37"/>
      <c r="X37"/>
      <c r="Y37"/>
      <c r="Z37"/>
      <c r="AA37"/>
      <c r="AB37"/>
      <c r="AC37"/>
      <c r="AD37"/>
      <c r="AE37"/>
      <c r="AF37"/>
      <c r="AG37"/>
      <c r="AH37"/>
      <c r="AI37"/>
      <c r="AJ37"/>
      <c r="AK37"/>
      <c r="AL37"/>
      <c r="AM37"/>
      <c r="AN37"/>
      <c r="AO37"/>
      <c r="AP37"/>
      <c r="AQ37"/>
    </row>
    <row r="38" spans="1:43" s="30" customFormat="1" ht="15.75">
      <c r="D38" s="382" t="s">
        <v>159</v>
      </c>
      <c r="F38" s="382" t="s">
        <v>160</v>
      </c>
      <c r="G38" s="382"/>
      <c r="H38"/>
      <c r="I38"/>
      <c r="J38"/>
      <c r="K38"/>
      <c r="L38"/>
      <c r="M38"/>
      <c r="N38"/>
      <c r="O38"/>
      <c r="P38"/>
      <c r="Q38"/>
      <c r="R38"/>
      <c r="S38"/>
      <c r="T38"/>
      <c r="U38"/>
      <c r="V38"/>
      <c r="W38"/>
      <c r="X38"/>
      <c r="Y38"/>
      <c r="Z38"/>
      <c r="AA38"/>
      <c r="AB38"/>
      <c r="AC38"/>
      <c r="AD38"/>
      <c r="AE38"/>
      <c r="AF38"/>
      <c r="AG38"/>
      <c r="AH38"/>
      <c r="AI38"/>
      <c r="AJ38"/>
      <c r="AK38"/>
      <c r="AL38"/>
      <c r="AM38"/>
      <c r="AN38"/>
      <c r="AO38"/>
      <c r="AP38"/>
      <c r="AQ38"/>
    </row>
    <row r="39" spans="1:43" s="30" customFormat="1" ht="15.75" thickBot="1">
      <c r="D39" s="218"/>
      <c r="F39" s="174" t="s">
        <v>161</v>
      </c>
      <c r="G39" s="174"/>
      <c r="H39"/>
      <c r="I39"/>
      <c r="J39"/>
      <c r="K39"/>
      <c r="L39"/>
      <c r="M39"/>
      <c r="N39"/>
      <c r="O39"/>
      <c r="P39"/>
      <c r="Q39"/>
      <c r="R39"/>
      <c r="S39"/>
      <c r="T39"/>
      <c r="U39"/>
      <c r="V39"/>
      <c r="W39"/>
      <c r="X39"/>
      <c r="Y39"/>
      <c r="Z39"/>
      <c r="AA39"/>
      <c r="AB39"/>
      <c r="AC39"/>
      <c r="AD39"/>
      <c r="AE39"/>
      <c r="AF39"/>
      <c r="AG39"/>
      <c r="AH39"/>
      <c r="AI39"/>
      <c r="AJ39"/>
      <c r="AK39"/>
      <c r="AL39"/>
      <c r="AM39"/>
      <c r="AN39"/>
      <c r="AO39"/>
      <c r="AP39"/>
      <c r="AQ39"/>
    </row>
    <row r="40" spans="1:43" s="30" customFormat="1" ht="16.5" thickBot="1">
      <c r="A40" s="336" t="s">
        <v>69</v>
      </c>
      <c r="B40" s="52">
        <f>B9</f>
        <v>2024</v>
      </c>
      <c r="C40" s="337" t="s">
        <v>70</v>
      </c>
      <c r="D40" s="456"/>
      <c r="E40" s="380"/>
      <c r="F40" s="456"/>
      <c r="G40" s="383"/>
      <c r="H40"/>
      <c r="I40"/>
      <c r="J40"/>
      <c r="K40"/>
      <c r="L40"/>
      <c r="M40"/>
      <c r="N40"/>
      <c r="O40"/>
      <c r="P40"/>
      <c r="Q40"/>
      <c r="R40"/>
      <c r="S40"/>
      <c r="T40"/>
      <c r="U40"/>
      <c r="V40"/>
      <c r="W40"/>
      <c r="X40"/>
      <c r="Y40"/>
      <c r="Z40"/>
      <c r="AA40"/>
      <c r="AB40"/>
      <c r="AC40"/>
      <c r="AD40"/>
      <c r="AE40"/>
      <c r="AF40"/>
      <c r="AG40"/>
      <c r="AH40"/>
      <c r="AI40"/>
      <c r="AJ40"/>
      <c r="AK40"/>
      <c r="AL40"/>
      <c r="AM40"/>
      <c r="AN40"/>
      <c r="AO40"/>
      <c r="AP40"/>
      <c r="AQ40"/>
    </row>
    <row r="41" spans="1:43" s="30" customFormat="1" ht="16.5" thickBot="1">
      <c r="A41" s="336" t="s">
        <v>71</v>
      </c>
      <c r="B41" s="52">
        <f>B10</f>
        <v>2025</v>
      </c>
      <c r="C41" s="337" t="s">
        <v>70</v>
      </c>
      <c r="D41" s="456"/>
      <c r="E41" s="380"/>
      <c r="F41" s="456"/>
      <c r="G41" s="383"/>
      <c r="H41"/>
      <c r="I41"/>
      <c r="J41"/>
      <c r="K41"/>
      <c r="L41"/>
      <c r="M41"/>
      <c r="N41"/>
      <c r="O41"/>
      <c r="P41"/>
      <c r="Q41"/>
      <c r="R41"/>
      <c r="S41"/>
      <c r="T41"/>
      <c r="U41"/>
      <c r="V41"/>
      <c r="W41"/>
      <c r="X41"/>
      <c r="Y41"/>
      <c r="Z41"/>
      <c r="AA41"/>
      <c r="AB41"/>
      <c r="AC41"/>
      <c r="AD41"/>
      <c r="AE41"/>
      <c r="AF41"/>
      <c r="AG41"/>
      <c r="AH41"/>
      <c r="AI41"/>
      <c r="AJ41"/>
      <c r="AK41"/>
      <c r="AL41"/>
      <c r="AM41"/>
      <c r="AN41"/>
      <c r="AO41"/>
      <c r="AP41"/>
      <c r="AQ41"/>
    </row>
    <row r="42" spans="1:43" s="30" customFormat="1" ht="16.5" thickBot="1">
      <c r="A42" s="336" t="s">
        <v>72</v>
      </c>
      <c r="B42" s="52">
        <f>B11</f>
        <v>2026</v>
      </c>
      <c r="C42" s="337" t="s">
        <v>70</v>
      </c>
      <c r="D42" s="456"/>
      <c r="F42" s="456"/>
      <c r="G42" s="383"/>
      <c r="H42"/>
      <c r="I42"/>
      <c r="J42"/>
      <c r="K42"/>
      <c r="L42"/>
      <c r="M42"/>
      <c r="N42"/>
      <c r="O42"/>
      <c r="P42"/>
      <c r="Q42"/>
      <c r="R42"/>
      <c r="S42"/>
      <c r="T42"/>
      <c r="U42"/>
      <c r="V42"/>
      <c r="W42"/>
      <c r="X42"/>
      <c r="Y42"/>
      <c r="Z42"/>
      <c r="AA42"/>
      <c r="AB42"/>
      <c r="AC42"/>
      <c r="AD42"/>
      <c r="AE42"/>
      <c r="AF42"/>
      <c r="AG42"/>
      <c r="AH42"/>
      <c r="AI42"/>
      <c r="AJ42"/>
      <c r="AK42"/>
      <c r="AL42"/>
      <c r="AM42"/>
      <c r="AN42"/>
      <c r="AO42"/>
      <c r="AP42"/>
      <c r="AQ42"/>
    </row>
    <row r="43" spans="1:43" s="30" customFormat="1" ht="57.75" customHeight="1">
      <c r="D43" s="380"/>
      <c r="H43"/>
      <c r="I43"/>
      <c r="J43"/>
      <c r="K43"/>
      <c r="L43"/>
      <c r="M43"/>
      <c r="N43"/>
      <c r="O43"/>
      <c r="P43"/>
      <c r="Q43"/>
      <c r="R43"/>
      <c r="S43"/>
      <c r="T43"/>
      <c r="U43"/>
      <c r="V43"/>
      <c r="W43"/>
      <c r="X43"/>
      <c r="Y43"/>
      <c r="Z43"/>
      <c r="AA43"/>
      <c r="AB43"/>
      <c r="AC43"/>
      <c r="AD43"/>
      <c r="AE43"/>
      <c r="AF43"/>
      <c r="AG43"/>
      <c r="AH43"/>
      <c r="AI43"/>
      <c r="AJ43"/>
      <c r="AK43"/>
      <c r="AL43"/>
      <c r="AM43"/>
      <c r="AN43"/>
      <c r="AO43"/>
      <c r="AP43"/>
      <c r="AQ43"/>
    </row>
    <row r="44" spans="1:43" s="316" customFormat="1" ht="20.100000000000001" customHeight="1">
      <c r="A44" s="472" t="s">
        <v>162</v>
      </c>
      <c r="B44" s="473"/>
      <c r="C44" s="473"/>
      <c r="D44" s="480"/>
      <c r="E44" s="473"/>
      <c r="F44" s="473"/>
      <c r="G44" s="473"/>
      <c r="H44" s="317"/>
      <c r="I44" s="317"/>
      <c r="J44" s="317"/>
      <c r="K44" s="317"/>
      <c r="L44" s="317"/>
      <c r="M44" s="317"/>
      <c r="N44" s="317"/>
      <c r="O44" s="317"/>
      <c r="P44" s="317"/>
      <c r="Q44" s="317"/>
      <c r="R44" s="317"/>
      <c r="S44" s="317"/>
      <c r="T44" s="317"/>
      <c r="U44" s="317"/>
      <c r="V44" s="317"/>
      <c r="W44" s="317"/>
      <c r="X44" s="317"/>
      <c r="Y44" s="317"/>
      <c r="Z44" s="317"/>
      <c r="AA44" s="317"/>
      <c r="AB44" s="317"/>
      <c r="AC44" s="317"/>
      <c r="AD44" s="317"/>
      <c r="AE44" s="317"/>
      <c r="AF44" s="317"/>
      <c r="AG44" s="317"/>
      <c r="AH44" s="317"/>
      <c r="AI44" s="317"/>
      <c r="AJ44" s="317"/>
      <c r="AK44" s="317"/>
      <c r="AL44" s="317"/>
      <c r="AM44" s="317"/>
      <c r="AN44" s="317"/>
      <c r="AO44" s="317"/>
      <c r="AP44" s="317"/>
      <c r="AQ44" s="317"/>
    </row>
    <row r="45" spans="1:43" s="318" customFormat="1" ht="16.5" thickBot="1">
      <c r="D45" s="372"/>
      <c r="H45" s="349"/>
      <c r="I45" s="349"/>
      <c r="J45" s="349"/>
      <c r="K45" s="349"/>
      <c r="L45" s="349"/>
      <c r="M45" s="349"/>
      <c r="N45" s="349"/>
      <c r="O45" s="349"/>
      <c r="P45" s="349"/>
      <c r="Q45" s="349"/>
      <c r="R45" s="349"/>
      <c r="S45" s="349"/>
      <c r="T45" s="349"/>
      <c r="U45" s="349"/>
      <c r="V45" s="349"/>
      <c r="W45" s="349"/>
      <c r="X45" s="349"/>
      <c r="Y45" s="349"/>
      <c r="Z45" s="349"/>
      <c r="AA45" s="349"/>
      <c r="AB45" s="349"/>
      <c r="AC45" s="349"/>
      <c r="AD45" s="349"/>
      <c r="AE45" s="349"/>
      <c r="AF45" s="349"/>
      <c r="AG45" s="349"/>
      <c r="AH45" s="349"/>
      <c r="AI45" s="349"/>
      <c r="AJ45" s="349"/>
      <c r="AK45" s="349"/>
      <c r="AL45" s="349"/>
      <c r="AM45" s="349"/>
      <c r="AN45" s="349"/>
      <c r="AO45" s="349"/>
      <c r="AP45" s="349"/>
      <c r="AQ45" s="349"/>
    </row>
    <row r="46" spans="1:43" s="318" customFormat="1" ht="16.5" thickBot="1">
      <c r="A46" s="535" t="s">
        <v>163</v>
      </c>
      <c r="B46" s="535"/>
      <c r="C46" s="337" t="s">
        <v>164</v>
      </c>
      <c r="D46" s="451"/>
      <c r="F46" s="340" t="s">
        <v>165</v>
      </c>
      <c r="G46" s="340"/>
      <c r="H46" s="349"/>
      <c r="I46" s="349"/>
      <c r="J46" s="349"/>
      <c r="K46" s="349"/>
      <c r="L46" s="349"/>
      <c r="M46" s="349"/>
      <c r="N46" s="349"/>
      <c r="O46" s="349"/>
      <c r="P46" s="349"/>
      <c r="Q46" s="349"/>
      <c r="R46" s="349"/>
      <c r="S46" s="349"/>
      <c r="T46" s="349"/>
      <c r="U46" s="349"/>
      <c r="V46" s="349"/>
      <c r="W46" s="349"/>
      <c r="X46" s="349"/>
      <c r="Y46" s="349"/>
      <c r="Z46" s="349"/>
      <c r="AA46" s="349"/>
      <c r="AB46" s="349"/>
      <c r="AC46" s="349"/>
      <c r="AD46" s="349"/>
      <c r="AE46" s="349"/>
      <c r="AF46" s="349"/>
      <c r="AG46" s="349"/>
      <c r="AH46" s="349"/>
      <c r="AI46" s="349"/>
      <c r="AJ46" s="349"/>
      <c r="AK46" s="349"/>
      <c r="AL46" s="349"/>
      <c r="AM46" s="349"/>
      <c r="AN46" s="349"/>
      <c r="AO46" s="349"/>
      <c r="AP46" s="349"/>
      <c r="AQ46" s="349"/>
    </row>
    <row r="47" spans="1:43" s="318" customFormat="1" ht="15.75">
      <c r="D47" s="372"/>
      <c r="H47" s="349"/>
      <c r="I47" s="349"/>
      <c r="J47" s="349"/>
      <c r="K47" s="349"/>
      <c r="L47" s="349"/>
      <c r="M47" s="349"/>
      <c r="N47" s="349"/>
      <c r="O47" s="349"/>
      <c r="P47" s="349"/>
      <c r="Q47" s="349"/>
      <c r="R47" s="349"/>
      <c r="S47" s="349"/>
      <c r="T47" s="349"/>
      <c r="U47" s="349"/>
      <c r="V47" s="349"/>
      <c r="W47" s="349"/>
      <c r="X47" s="349"/>
      <c r="Y47" s="349"/>
      <c r="Z47" s="349"/>
      <c r="AA47" s="349"/>
      <c r="AB47" s="349"/>
      <c r="AC47" s="349"/>
      <c r="AD47" s="349"/>
      <c r="AE47" s="349"/>
      <c r="AF47" s="349"/>
      <c r="AG47" s="349"/>
      <c r="AH47" s="349"/>
      <c r="AI47" s="349"/>
      <c r="AJ47" s="349"/>
      <c r="AK47" s="349"/>
      <c r="AL47" s="349"/>
      <c r="AM47" s="349"/>
      <c r="AN47" s="349"/>
      <c r="AO47" s="349"/>
      <c r="AP47" s="349"/>
      <c r="AQ47" s="349"/>
    </row>
    <row r="48" spans="1:43" s="318" customFormat="1" ht="15.75">
      <c r="A48" s="52" t="s">
        <v>166</v>
      </c>
      <c r="B48" s="52"/>
      <c r="D48" s="341">
        <v>0.12</v>
      </c>
      <c r="E48" s="343"/>
      <c r="F48" s="343"/>
      <c r="G48" s="343"/>
      <c r="H48" s="349"/>
      <c r="I48" s="349"/>
      <c r="J48" s="349"/>
      <c r="K48" s="349"/>
      <c r="L48" s="349"/>
      <c r="M48" s="349"/>
      <c r="N48" s="349"/>
      <c r="O48" s="349"/>
      <c r="P48" s="349"/>
      <c r="Q48" s="349"/>
      <c r="R48" s="349"/>
      <c r="S48" s="349"/>
      <c r="T48" s="349"/>
      <c r="U48" s="349"/>
      <c r="V48" s="349"/>
      <c r="W48" s="349"/>
      <c r="X48" s="349"/>
      <c r="Y48" s="349"/>
      <c r="Z48" s="349"/>
      <c r="AA48" s="349"/>
      <c r="AB48" s="349"/>
      <c r="AC48" s="349"/>
      <c r="AD48" s="349"/>
      <c r="AE48" s="349"/>
      <c r="AF48" s="349"/>
      <c r="AG48" s="349"/>
      <c r="AH48" s="349"/>
      <c r="AI48" s="349"/>
      <c r="AJ48" s="349"/>
      <c r="AK48" s="349"/>
      <c r="AL48" s="349"/>
      <c r="AM48" s="349"/>
      <c r="AN48" s="349"/>
      <c r="AO48" s="349"/>
      <c r="AP48" s="349"/>
      <c r="AQ48" s="349"/>
    </row>
    <row r="49" spans="1:43" s="318" customFormat="1" ht="16.5" thickBot="1">
      <c r="A49" s="52"/>
      <c r="B49" s="52"/>
      <c r="D49" s="343"/>
      <c r="E49" s="343"/>
      <c r="F49" s="343"/>
      <c r="G49" s="343"/>
      <c r="H49" s="349"/>
      <c r="I49" s="349"/>
      <c r="J49" s="349"/>
      <c r="K49" s="349"/>
      <c r="L49" s="349"/>
      <c r="M49" s="349"/>
      <c r="N49" s="349"/>
      <c r="O49" s="349"/>
      <c r="P49" s="349"/>
      <c r="Q49" s="349"/>
      <c r="R49" s="349"/>
      <c r="S49" s="349"/>
      <c r="T49" s="349"/>
      <c r="U49" s="349"/>
      <c r="V49" s="349"/>
      <c r="W49" s="349"/>
      <c r="X49" s="349"/>
      <c r="Y49" s="349"/>
      <c r="Z49" s="349"/>
      <c r="AA49" s="349"/>
      <c r="AB49" s="349"/>
      <c r="AC49" s="349"/>
      <c r="AD49" s="349"/>
      <c r="AE49" s="349"/>
      <c r="AF49" s="349"/>
      <c r="AG49" s="349"/>
      <c r="AH49" s="349"/>
      <c r="AI49" s="349"/>
      <c r="AJ49" s="349"/>
      <c r="AK49" s="349"/>
      <c r="AL49" s="349"/>
      <c r="AM49" s="349"/>
      <c r="AN49" s="349"/>
      <c r="AO49" s="349"/>
      <c r="AP49" s="349"/>
      <c r="AQ49" s="349"/>
    </row>
    <row r="50" spans="1:43" s="318" customFormat="1" ht="16.5" thickBot="1">
      <c r="A50" s="52" t="s">
        <v>167</v>
      </c>
      <c r="B50" s="52"/>
      <c r="D50" s="457"/>
      <c r="E50" s="343"/>
      <c r="F50" s="374" t="s">
        <v>168</v>
      </c>
      <c r="G50" s="374"/>
      <c r="H50" s="349"/>
      <c r="I50" s="349"/>
      <c r="J50" s="349"/>
      <c r="K50" s="349"/>
      <c r="L50" s="349"/>
      <c r="M50" s="349"/>
      <c r="N50" s="349"/>
      <c r="O50" s="349"/>
      <c r="P50" s="349"/>
      <c r="Q50" s="349"/>
      <c r="R50" s="349"/>
      <c r="S50" s="349"/>
      <c r="T50" s="349"/>
      <c r="U50" s="349"/>
      <c r="V50" s="349"/>
      <c r="W50" s="349"/>
      <c r="X50" s="349"/>
      <c r="Y50" s="349"/>
      <c r="Z50" s="349"/>
      <c r="AA50" s="349"/>
      <c r="AB50" s="349"/>
      <c r="AC50" s="349"/>
      <c r="AD50" s="349"/>
      <c r="AE50" s="349"/>
      <c r="AF50" s="349"/>
      <c r="AG50" s="349"/>
      <c r="AH50" s="349"/>
      <c r="AI50" s="349"/>
      <c r="AJ50" s="349"/>
      <c r="AK50" s="349"/>
      <c r="AL50" s="349"/>
      <c r="AM50" s="349"/>
      <c r="AN50" s="349"/>
      <c r="AO50" s="349"/>
      <c r="AP50" s="349"/>
      <c r="AQ50" s="349"/>
    </row>
    <row r="51" spans="1:43" s="318" customFormat="1" ht="111" customHeight="1">
      <c r="D51" s="372"/>
      <c r="H51" s="349"/>
      <c r="I51" s="349"/>
      <c r="J51" s="349"/>
      <c r="K51" s="349"/>
      <c r="L51" s="349"/>
      <c r="M51" s="349"/>
      <c r="N51" s="349"/>
      <c r="O51" s="349"/>
      <c r="P51" s="349"/>
      <c r="Q51" s="349"/>
      <c r="R51" s="349"/>
      <c r="S51" s="349"/>
      <c r="T51" s="349"/>
      <c r="U51" s="349"/>
      <c r="V51" s="349"/>
      <c r="W51" s="349"/>
      <c r="X51" s="349"/>
      <c r="Y51" s="349"/>
      <c r="Z51" s="349"/>
      <c r="AA51" s="349"/>
      <c r="AB51" s="349"/>
      <c r="AC51" s="349"/>
      <c r="AD51" s="349"/>
      <c r="AE51" s="349"/>
      <c r="AF51" s="349"/>
      <c r="AG51" s="349"/>
      <c r="AH51" s="349"/>
      <c r="AI51" s="349"/>
      <c r="AJ51" s="349"/>
      <c r="AK51" s="349"/>
      <c r="AL51" s="349"/>
      <c r="AM51" s="349"/>
      <c r="AN51" s="349"/>
      <c r="AO51" s="349"/>
      <c r="AP51" s="349"/>
      <c r="AQ51" s="349"/>
    </row>
    <row r="52" spans="1:43" s="316" customFormat="1" ht="21.75" customHeight="1">
      <c r="A52" s="472" t="s">
        <v>169</v>
      </c>
      <c r="B52" s="473"/>
      <c r="C52" s="480"/>
      <c r="D52" s="480"/>
      <c r="E52" s="473"/>
      <c r="F52" s="473"/>
      <c r="G52" s="473"/>
      <c r="H52" s="317"/>
      <c r="I52" s="317"/>
      <c r="J52" s="317"/>
      <c r="K52" s="317"/>
      <c r="L52" s="317"/>
      <c r="M52" s="317"/>
      <c r="N52" s="317"/>
      <c r="O52" s="317"/>
      <c r="P52" s="317"/>
      <c r="Q52" s="317"/>
      <c r="R52" s="317"/>
      <c r="S52" s="317"/>
      <c r="T52" s="317"/>
      <c r="U52" s="317"/>
      <c r="V52" s="317"/>
      <c r="W52" s="317"/>
      <c r="X52" s="317"/>
      <c r="Y52" s="317"/>
      <c r="Z52" s="317"/>
      <c r="AA52" s="317"/>
      <c r="AB52" s="317"/>
      <c r="AC52" s="317"/>
      <c r="AD52" s="317"/>
      <c r="AE52" s="317"/>
      <c r="AF52" s="317"/>
      <c r="AG52" s="317"/>
      <c r="AH52" s="317"/>
      <c r="AI52" s="317"/>
      <c r="AJ52" s="317"/>
      <c r="AK52" s="317"/>
      <c r="AL52" s="317"/>
      <c r="AM52" s="317"/>
      <c r="AN52" s="317"/>
      <c r="AO52" s="317"/>
      <c r="AP52" s="317"/>
      <c r="AQ52" s="317"/>
    </row>
    <row r="53" spans="1:43" s="30" customFormat="1" ht="6.75" customHeight="1">
      <c r="C53" s="218"/>
      <c r="D53" s="218"/>
      <c r="H53"/>
      <c r="I53"/>
      <c r="J53"/>
      <c r="K53"/>
      <c r="L53"/>
      <c r="M53"/>
      <c r="N53"/>
      <c r="O53"/>
      <c r="P53"/>
      <c r="Q53"/>
      <c r="R53"/>
      <c r="S53"/>
      <c r="T53"/>
      <c r="U53"/>
      <c r="V53"/>
      <c r="W53"/>
      <c r="X53"/>
      <c r="Y53"/>
      <c r="Z53"/>
      <c r="AA53"/>
      <c r="AB53"/>
      <c r="AC53"/>
      <c r="AD53"/>
      <c r="AE53"/>
      <c r="AF53"/>
      <c r="AG53"/>
      <c r="AH53"/>
      <c r="AI53"/>
      <c r="AJ53"/>
      <c r="AK53"/>
      <c r="AL53"/>
      <c r="AM53"/>
      <c r="AN53"/>
      <c r="AO53"/>
      <c r="AP53"/>
      <c r="AQ53"/>
    </row>
    <row r="54" spans="1:43" s="318" customFormat="1" ht="18.75" customHeight="1">
      <c r="A54" s="346"/>
      <c r="B54" s="347"/>
      <c r="C54" s="573" t="s">
        <v>170</v>
      </c>
      <c r="D54" s="574"/>
      <c r="H54" s="349"/>
      <c r="I54" s="349"/>
      <c r="J54" s="349"/>
      <c r="K54" s="349"/>
      <c r="L54" s="349"/>
      <c r="M54" s="349"/>
      <c r="N54" s="349"/>
      <c r="O54" s="349"/>
      <c r="P54" s="349"/>
      <c r="Q54" s="349"/>
      <c r="R54" s="349"/>
      <c r="S54" s="349"/>
      <c r="T54" s="349"/>
      <c r="U54" s="349"/>
      <c r="V54" s="349"/>
      <c r="W54" s="349"/>
      <c r="X54" s="349"/>
      <c r="Y54" s="349"/>
      <c r="Z54" s="349"/>
      <c r="AA54" s="349"/>
      <c r="AB54" s="349"/>
      <c r="AC54" s="349"/>
      <c r="AD54" s="349"/>
      <c r="AE54" s="349"/>
      <c r="AF54" s="349"/>
      <c r="AG54" s="349"/>
      <c r="AH54" s="349"/>
      <c r="AI54" s="349"/>
      <c r="AJ54" s="349"/>
      <c r="AK54" s="349"/>
      <c r="AL54" s="349"/>
      <c r="AM54" s="349"/>
      <c r="AN54" s="349"/>
      <c r="AO54" s="349"/>
      <c r="AP54" s="349"/>
      <c r="AQ54" s="349"/>
    </row>
    <row r="55" spans="1:43" s="318" customFormat="1" ht="18.75" customHeight="1">
      <c r="A55" s="346"/>
      <c r="B55" s="52"/>
      <c r="C55" s="384" t="s">
        <v>171</v>
      </c>
      <c r="D55" s="385" t="s">
        <v>172</v>
      </c>
      <c r="H55" s="349"/>
      <c r="I55" s="349"/>
      <c r="J55" s="349"/>
      <c r="K55" s="349"/>
      <c r="L55" s="349"/>
      <c r="M55" s="349"/>
      <c r="N55" s="349"/>
      <c r="O55" s="349"/>
      <c r="P55" s="349"/>
      <c r="Q55" s="349"/>
      <c r="R55" s="349"/>
      <c r="S55" s="349"/>
      <c r="T55" s="349"/>
      <c r="U55" s="349"/>
      <c r="V55" s="349"/>
      <c r="W55" s="349"/>
      <c r="X55" s="349"/>
      <c r="Y55" s="349"/>
      <c r="Z55" s="349"/>
      <c r="AA55" s="349"/>
      <c r="AB55" s="349"/>
      <c r="AC55" s="349"/>
      <c r="AD55" s="349"/>
      <c r="AE55" s="349"/>
      <c r="AF55" s="349"/>
      <c r="AG55" s="349"/>
      <c r="AH55" s="349"/>
      <c r="AI55" s="349"/>
      <c r="AJ55" s="349"/>
      <c r="AK55" s="349"/>
      <c r="AL55" s="349"/>
      <c r="AM55" s="349"/>
      <c r="AN55" s="349"/>
      <c r="AO55" s="349"/>
      <c r="AP55" s="349"/>
      <c r="AQ55" s="349"/>
    </row>
    <row r="56" spans="1:43" s="318" customFormat="1" ht="17.25" customHeight="1" thickBot="1">
      <c r="A56" s="350"/>
      <c r="B56" s="350"/>
      <c r="C56" s="386" t="s">
        <v>63</v>
      </c>
      <c r="D56" s="387" t="s">
        <v>173</v>
      </c>
      <c r="H56" s="349"/>
      <c r="I56" s="349"/>
      <c r="J56" s="349"/>
      <c r="K56" s="349"/>
      <c r="L56" s="349"/>
      <c r="M56" s="349"/>
      <c r="N56" s="349"/>
      <c r="O56" s="349"/>
      <c r="P56" s="349"/>
      <c r="Q56" s="349"/>
      <c r="R56" s="349"/>
      <c r="S56" s="349"/>
      <c r="T56" s="349"/>
      <c r="U56" s="349"/>
      <c r="V56" s="349"/>
      <c r="W56" s="349"/>
      <c r="X56" s="349"/>
      <c r="Y56" s="349"/>
      <c r="Z56" s="349"/>
      <c r="AA56" s="349"/>
      <c r="AB56" s="349"/>
      <c r="AC56" s="349"/>
      <c r="AD56" s="349"/>
      <c r="AE56" s="349"/>
      <c r="AF56" s="349"/>
      <c r="AG56" s="349"/>
      <c r="AH56" s="349"/>
      <c r="AI56" s="349"/>
      <c r="AJ56" s="349"/>
      <c r="AK56" s="349"/>
      <c r="AL56" s="349"/>
      <c r="AM56" s="349"/>
      <c r="AN56" s="349"/>
      <c r="AO56" s="349"/>
      <c r="AP56" s="349"/>
      <c r="AQ56" s="349"/>
    </row>
    <row r="57" spans="1:43" s="318" customFormat="1" ht="16.5" thickBot="1">
      <c r="A57" s="336" t="s">
        <v>55</v>
      </c>
      <c r="B57" s="388">
        <f>B9</f>
        <v>2024</v>
      </c>
      <c r="C57" s="452"/>
      <c r="D57" s="389">
        <f>C57*$D$46/1000</f>
        <v>0</v>
      </c>
      <c r="H57" s="349"/>
      <c r="I57" s="349"/>
      <c r="J57" s="349"/>
      <c r="K57" s="349"/>
      <c r="L57" s="349"/>
      <c r="M57" s="349"/>
      <c r="N57" s="349"/>
      <c r="O57" s="349"/>
      <c r="P57" s="349"/>
      <c r="Q57" s="349"/>
      <c r="R57" s="349"/>
      <c r="S57" s="349"/>
      <c r="T57" s="349"/>
      <c r="U57" s="349"/>
      <c r="V57" s="349"/>
      <c r="W57" s="349"/>
      <c r="X57" s="349"/>
      <c r="Y57" s="349"/>
      <c r="Z57" s="349"/>
      <c r="AA57" s="349"/>
      <c r="AB57" s="349"/>
      <c r="AC57" s="349"/>
      <c r="AD57" s="349"/>
      <c r="AE57" s="349"/>
      <c r="AF57" s="349"/>
      <c r="AG57" s="349"/>
      <c r="AH57" s="349"/>
      <c r="AI57" s="349"/>
      <c r="AJ57" s="349"/>
      <c r="AK57" s="349"/>
      <c r="AL57" s="349"/>
      <c r="AM57" s="349"/>
      <c r="AN57" s="349"/>
      <c r="AO57" s="349"/>
      <c r="AP57" s="349"/>
      <c r="AQ57" s="349"/>
    </row>
    <row r="58" spans="1:43" s="318" customFormat="1" ht="16.5" thickBot="1">
      <c r="A58" s="336" t="s">
        <v>56</v>
      </c>
      <c r="B58" s="390">
        <f>B57+1</f>
        <v>2025</v>
      </c>
      <c r="C58" s="452"/>
      <c r="D58" s="389">
        <f>C58*$D$46/1000</f>
        <v>0</v>
      </c>
      <c r="H58" s="349"/>
      <c r="I58" s="349"/>
      <c r="J58" s="349"/>
      <c r="K58" s="349"/>
      <c r="L58" s="349"/>
      <c r="M58" s="349"/>
      <c r="N58" s="349"/>
      <c r="O58" s="349"/>
      <c r="P58" s="349"/>
      <c r="Q58" s="349"/>
      <c r="R58" s="349"/>
      <c r="S58" s="349"/>
      <c r="T58" s="349"/>
      <c r="U58" s="349"/>
      <c r="V58" s="349"/>
      <c r="W58" s="349"/>
      <c r="X58" s="349"/>
      <c r="Y58" s="349"/>
      <c r="Z58" s="349"/>
      <c r="AA58" s="349"/>
      <c r="AB58" s="349"/>
      <c r="AC58" s="349"/>
      <c r="AD58" s="349"/>
      <c r="AE58" s="349"/>
      <c r="AF58" s="349"/>
      <c r="AG58" s="349"/>
      <c r="AH58" s="349"/>
      <c r="AI58" s="349"/>
      <c r="AJ58" s="349"/>
      <c r="AK58" s="349"/>
      <c r="AL58" s="349"/>
      <c r="AM58" s="349"/>
      <c r="AN58" s="349"/>
      <c r="AO58" s="349"/>
      <c r="AP58" s="349"/>
      <c r="AQ58" s="349"/>
    </row>
    <row r="59" spans="1:43" s="318" customFormat="1" ht="16.5" thickBot="1">
      <c r="A59" s="336" t="s">
        <v>57</v>
      </c>
      <c r="B59" s="390">
        <f>B58+1</f>
        <v>2026</v>
      </c>
      <c r="C59" s="452"/>
      <c r="D59" s="389">
        <f t="shared" ref="D59:D76" si="0">C59*$D$46/1000</f>
        <v>0</v>
      </c>
      <c r="H59" s="349"/>
      <c r="I59" s="349"/>
      <c r="J59" s="349"/>
      <c r="K59" s="349"/>
      <c r="L59" s="349"/>
      <c r="M59" s="349"/>
      <c r="N59" s="349"/>
      <c r="O59" s="349"/>
      <c r="P59" s="349"/>
      <c r="Q59" s="349"/>
      <c r="R59" s="349"/>
      <c r="S59" s="349"/>
      <c r="T59" s="349"/>
      <c r="U59" s="349"/>
      <c r="V59" s="349"/>
      <c r="W59" s="349"/>
      <c r="X59" s="349"/>
      <c r="Y59" s="349"/>
      <c r="Z59" s="349"/>
      <c r="AA59" s="349"/>
      <c r="AB59" s="349"/>
      <c r="AC59" s="349"/>
      <c r="AD59" s="349"/>
      <c r="AE59" s="349"/>
      <c r="AF59" s="349"/>
      <c r="AG59" s="349"/>
      <c r="AH59" s="349"/>
      <c r="AI59" s="349"/>
      <c r="AJ59" s="349"/>
      <c r="AK59" s="349"/>
      <c r="AL59" s="349"/>
      <c r="AM59" s="349"/>
      <c r="AN59" s="349"/>
      <c r="AO59" s="349"/>
      <c r="AP59" s="349"/>
      <c r="AQ59" s="349"/>
    </row>
    <row r="60" spans="1:43" s="318" customFormat="1" ht="16.5" thickBot="1">
      <c r="A60" s="336" t="s">
        <v>86</v>
      </c>
      <c r="B60" s="390">
        <f t="shared" ref="B60:B76" si="1">B59+1</f>
        <v>2027</v>
      </c>
      <c r="C60" s="452"/>
      <c r="D60" s="389">
        <f t="shared" si="0"/>
        <v>0</v>
      </c>
      <c r="H60" s="349"/>
      <c r="I60" s="349"/>
      <c r="J60" s="349"/>
      <c r="K60" s="349"/>
      <c r="L60" s="349"/>
      <c r="M60" s="349"/>
      <c r="N60" s="349"/>
      <c r="O60" s="349"/>
      <c r="P60" s="349"/>
      <c r="Q60" s="349"/>
      <c r="R60" s="349"/>
      <c r="S60" s="349"/>
      <c r="T60" s="349"/>
      <c r="U60" s="349"/>
      <c r="V60" s="349"/>
      <c r="W60" s="349"/>
      <c r="X60" s="349"/>
      <c r="Y60" s="349"/>
      <c r="Z60" s="349"/>
      <c r="AA60" s="349"/>
      <c r="AB60" s="349"/>
      <c r="AC60" s="349"/>
      <c r="AD60" s="349"/>
      <c r="AE60" s="349"/>
      <c r="AF60" s="349"/>
      <c r="AG60" s="349"/>
      <c r="AH60" s="349"/>
      <c r="AI60" s="349"/>
      <c r="AJ60" s="349"/>
      <c r="AK60" s="349"/>
      <c r="AL60" s="349"/>
      <c r="AM60" s="349"/>
      <c r="AN60" s="349"/>
      <c r="AO60" s="349"/>
      <c r="AP60" s="349"/>
      <c r="AQ60" s="349"/>
    </row>
    <row r="61" spans="1:43" s="318" customFormat="1" ht="16.5" thickBot="1">
      <c r="A61" s="336" t="s">
        <v>87</v>
      </c>
      <c r="B61" s="390">
        <f t="shared" si="1"/>
        <v>2028</v>
      </c>
      <c r="C61" s="452"/>
      <c r="D61" s="389">
        <f t="shared" si="0"/>
        <v>0</v>
      </c>
      <c r="H61" s="349"/>
      <c r="I61" s="349"/>
      <c r="J61" s="349"/>
      <c r="K61" s="349"/>
      <c r="L61" s="349"/>
      <c r="M61" s="349"/>
      <c r="N61" s="349"/>
      <c r="O61" s="349"/>
      <c r="P61" s="349"/>
      <c r="Q61" s="349"/>
      <c r="R61" s="349"/>
      <c r="S61" s="349"/>
      <c r="T61" s="349"/>
      <c r="U61" s="349"/>
      <c r="V61" s="349"/>
      <c r="W61" s="349"/>
      <c r="X61" s="349"/>
      <c r="Y61" s="349"/>
      <c r="Z61" s="349"/>
      <c r="AA61" s="349"/>
      <c r="AB61" s="349"/>
      <c r="AC61" s="349"/>
      <c r="AD61" s="349"/>
      <c r="AE61" s="349"/>
      <c r="AF61" s="349"/>
      <c r="AG61" s="349"/>
      <c r="AH61" s="349"/>
      <c r="AI61" s="349"/>
      <c r="AJ61" s="349"/>
      <c r="AK61" s="349"/>
      <c r="AL61" s="349"/>
      <c r="AM61" s="349"/>
      <c r="AN61" s="349"/>
      <c r="AO61" s="349"/>
      <c r="AP61" s="349"/>
      <c r="AQ61" s="349"/>
    </row>
    <row r="62" spans="1:43" s="318" customFormat="1" ht="16.5" thickBot="1">
      <c r="A62" s="336" t="s">
        <v>88</v>
      </c>
      <c r="B62" s="390">
        <f t="shared" si="1"/>
        <v>2029</v>
      </c>
      <c r="C62" s="452"/>
      <c r="D62" s="389">
        <f t="shared" si="0"/>
        <v>0</v>
      </c>
      <c r="H62" s="349"/>
      <c r="I62" s="349"/>
      <c r="J62" s="349"/>
      <c r="K62" s="349"/>
      <c r="L62" s="349"/>
      <c r="M62" s="349"/>
      <c r="N62" s="349"/>
      <c r="O62" s="349"/>
      <c r="P62" s="349"/>
      <c r="Q62" s="349"/>
      <c r="R62" s="349"/>
      <c r="S62" s="349"/>
      <c r="T62" s="349"/>
      <c r="U62" s="349"/>
      <c r="V62" s="349"/>
      <c r="W62" s="349"/>
      <c r="X62" s="349"/>
      <c r="Y62" s="349"/>
      <c r="Z62" s="349"/>
      <c r="AA62" s="349"/>
      <c r="AB62" s="349"/>
      <c r="AC62" s="349"/>
      <c r="AD62" s="349"/>
      <c r="AE62" s="349"/>
      <c r="AF62" s="349"/>
      <c r="AG62" s="349"/>
      <c r="AH62" s="349"/>
      <c r="AI62" s="349"/>
      <c r="AJ62" s="349"/>
      <c r="AK62" s="349"/>
      <c r="AL62" s="349"/>
      <c r="AM62" s="349"/>
      <c r="AN62" s="349"/>
      <c r="AO62" s="349"/>
      <c r="AP62" s="349"/>
      <c r="AQ62" s="349"/>
    </row>
    <row r="63" spans="1:43" s="318" customFormat="1" ht="16.5" thickBot="1">
      <c r="A63" s="336" t="s">
        <v>89</v>
      </c>
      <c r="B63" s="390">
        <f t="shared" si="1"/>
        <v>2030</v>
      </c>
      <c r="C63" s="452"/>
      <c r="D63" s="389">
        <f t="shared" si="0"/>
        <v>0</v>
      </c>
      <c r="H63" s="349"/>
      <c r="I63" s="349"/>
      <c r="J63" s="349"/>
      <c r="K63" s="349"/>
      <c r="L63" s="349"/>
      <c r="M63" s="349"/>
      <c r="N63" s="349"/>
      <c r="O63" s="349"/>
      <c r="P63" s="349"/>
      <c r="Q63" s="349"/>
      <c r="R63" s="349"/>
      <c r="S63" s="349"/>
      <c r="T63" s="349"/>
      <c r="U63" s="349"/>
      <c r="V63" s="349"/>
      <c r="W63" s="349"/>
      <c r="X63" s="349"/>
      <c r="Y63" s="349"/>
      <c r="Z63" s="349"/>
      <c r="AA63" s="349"/>
      <c r="AB63" s="349"/>
      <c r="AC63" s="349"/>
      <c r="AD63" s="349"/>
      <c r="AE63" s="349"/>
      <c r="AF63" s="349"/>
      <c r="AG63" s="349"/>
      <c r="AH63" s="349"/>
      <c r="AI63" s="349"/>
      <c r="AJ63" s="349"/>
      <c r="AK63" s="349"/>
      <c r="AL63" s="349"/>
      <c r="AM63" s="349"/>
      <c r="AN63" s="349"/>
      <c r="AO63" s="349"/>
      <c r="AP63" s="349"/>
      <c r="AQ63" s="349"/>
    </row>
    <row r="64" spans="1:43" s="318" customFormat="1" ht="16.5" thickBot="1">
      <c r="A64" s="336" t="s">
        <v>90</v>
      </c>
      <c r="B64" s="390">
        <f t="shared" si="1"/>
        <v>2031</v>
      </c>
      <c r="C64" s="452"/>
      <c r="D64" s="389">
        <f t="shared" si="0"/>
        <v>0</v>
      </c>
      <c r="H64" s="349"/>
      <c r="I64" s="349"/>
      <c r="J64" s="349"/>
      <c r="K64" s="349"/>
      <c r="L64" s="349"/>
      <c r="M64" s="349"/>
      <c r="N64" s="349"/>
      <c r="O64" s="349"/>
      <c r="P64" s="349"/>
      <c r="Q64" s="349"/>
      <c r="R64" s="349"/>
      <c r="S64" s="349"/>
      <c r="T64" s="349"/>
      <c r="U64" s="349"/>
      <c r="V64" s="349"/>
      <c r="W64" s="349"/>
      <c r="X64" s="349"/>
      <c r="Y64" s="349"/>
      <c r="Z64" s="349"/>
      <c r="AA64" s="349"/>
      <c r="AB64" s="349"/>
      <c r="AC64" s="349"/>
      <c r="AD64" s="349"/>
      <c r="AE64" s="349"/>
      <c r="AF64" s="349"/>
      <c r="AG64" s="349"/>
      <c r="AH64" s="349"/>
      <c r="AI64" s="349"/>
      <c r="AJ64" s="349"/>
      <c r="AK64" s="349"/>
      <c r="AL64" s="349"/>
      <c r="AM64" s="349"/>
      <c r="AN64" s="349"/>
      <c r="AO64" s="349"/>
      <c r="AP64" s="349"/>
      <c r="AQ64" s="349"/>
    </row>
    <row r="65" spans="1:43" s="318" customFormat="1" ht="16.5" thickBot="1">
      <c r="A65" s="336" t="s">
        <v>91</v>
      </c>
      <c r="B65" s="390">
        <f t="shared" si="1"/>
        <v>2032</v>
      </c>
      <c r="C65" s="452"/>
      <c r="D65" s="389">
        <f t="shared" si="0"/>
        <v>0</v>
      </c>
      <c r="H65" s="349"/>
      <c r="I65" s="349"/>
      <c r="J65" s="349"/>
      <c r="K65" s="349"/>
      <c r="L65" s="349"/>
      <c r="M65" s="349"/>
      <c r="N65" s="349"/>
      <c r="O65" s="349"/>
      <c r="P65" s="349"/>
      <c r="Q65" s="349"/>
      <c r="R65" s="349"/>
      <c r="S65" s="349"/>
      <c r="T65" s="349"/>
      <c r="U65" s="349"/>
      <c r="V65" s="349"/>
      <c r="W65" s="349"/>
      <c r="X65" s="349"/>
      <c r="Y65" s="349"/>
      <c r="Z65" s="349"/>
      <c r="AA65" s="349"/>
      <c r="AB65" s="349"/>
      <c r="AC65" s="349"/>
      <c r="AD65" s="349"/>
      <c r="AE65" s="349"/>
      <c r="AF65" s="349"/>
      <c r="AG65" s="349"/>
      <c r="AH65" s="349"/>
      <c r="AI65" s="349"/>
      <c r="AJ65" s="349"/>
      <c r="AK65" s="349"/>
      <c r="AL65" s="349"/>
      <c r="AM65" s="349"/>
      <c r="AN65" s="349"/>
      <c r="AO65" s="349"/>
      <c r="AP65" s="349"/>
      <c r="AQ65" s="349"/>
    </row>
    <row r="66" spans="1:43" s="318" customFormat="1" ht="16.5" thickBot="1">
      <c r="A66" s="336" t="s">
        <v>92</v>
      </c>
      <c r="B66" s="390">
        <f t="shared" si="1"/>
        <v>2033</v>
      </c>
      <c r="C66" s="452"/>
      <c r="D66" s="389">
        <f t="shared" si="0"/>
        <v>0</v>
      </c>
      <c r="H66" s="349"/>
      <c r="I66" s="349"/>
      <c r="J66" s="349"/>
      <c r="K66" s="349"/>
      <c r="L66" s="349"/>
      <c r="M66" s="349"/>
      <c r="N66" s="349"/>
      <c r="O66" s="349"/>
      <c r="P66" s="349"/>
      <c r="Q66" s="349"/>
      <c r="R66" s="349"/>
      <c r="S66" s="349"/>
      <c r="T66" s="349"/>
      <c r="U66" s="349"/>
      <c r="V66" s="349"/>
      <c r="W66" s="349"/>
      <c r="X66" s="349"/>
      <c r="Y66" s="349"/>
      <c r="Z66" s="349"/>
      <c r="AA66" s="349"/>
      <c r="AB66" s="349"/>
      <c r="AC66" s="349"/>
      <c r="AD66" s="349"/>
      <c r="AE66" s="349"/>
      <c r="AF66" s="349"/>
      <c r="AG66" s="349"/>
      <c r="AH66" s="349"/>
      <c r="AI66" s="349"/>
      <c r="AJ66" s="349"/>
      <c r="AK66" s="349"/>
      <c r="AL66" s="349"/>
      <c r="AM66" s="349"/>
      <c r="AN66" s="349"/>
      <c r="AO66" s="349"/>
      <c r="AP66" s="349"/>
      <c r="AQ66" s="349"/>
    </row>
    <row r="67" spans="1:43" s="318" customFormat="1" ht="16.5" thickBot="1">
      <c r="A67" s="336" t="s">
        <v>93</v>
      </c>
      <c r="B67" s="390">
        <f t="shared" si="1"/>
        <v>2034</v>
      </c>
      <c r="C67" s="452"/>
      <c r="D67" s="389">
        <f t="shared" si="0"/>
        <v>0</v>
      </c>
      <c r="H67" s="349"/>
      <c r="I67" s="349"/>
      <c r="J67" s="349"/>
      <c r="K67" s="349"/>
      <c r="L67" s="349"/>
      <c r="M67" s="349"/>
      <c r="N67" s="349"/>
      <c r="O67" s="349"/>
      <c r="P67" s="349"/>
      <c r="Q67" s="349"/>
      <c r="R67" s="349"/>
      <c r="S67" s="349"/>
      <c r="T67" s="349"/>
      <c r="U67" s="349"/>
      <c r="V67" s="349"/>
      <c r="W67" s="349"/>
      <c r="X67" s="349"/>
      <c r="Y67" s="349"/>
      <c r="Z67" s="349"/>
      <c r="AA67" s="349"/>
      <c r="AB67" s="349"/>
      <c r="AC67" s="349"/>
      <c r="AD67" s="349"/>
      <c r="AE67" s="349"/>
      <c r="AF67" s="349"/>
      <c r="AG67" s="349"/>
      <c r="AH67" s="349"/>
      <c r="AI67" s="349"/>
      <c r="AJ67" s="349"/>
      <c r="AK67" s="349"/>
      <c r="AL67" s="349"/>
      <c r="AM67" s="349"/>
      <c r="AN67" s="349"/>
      <c r="AO67" s="349"/>
      <c r="AP67" s="349"/>
      <c r="AQ67" s="349"/>
    </row>
    <row r="68" spans="1:43" s="318" customFormat="1" ht="16.5" thickBot="1">
      <c r="A68" s="336" t="s">
        <v>94</v>
      </c>
      <c r="B68" s="390">
        <f t="shared" si="1"/>
        <v>2035</v>
      </c>
      <c r="C68" s="452"/>
      <c r="D68" s="389">
        <f t="shared" si="0"/>
        <v>0</v>
      </c>
      <c r="H68" s="349"/>
      <c r="I68" s="349"/>
      <c r="J68" s="349"/>
      <c r="K68" s="349"/>
      <c r="L68" s="349"/>
      <c r="M68" s="349"/>
      <c r="N68" s="349"/>
      <c r="O68" s="349"/>
      <c r="P68" s="349"/>
      <c r="Q68" s="349"/>
      <c r="R68" s="349"/>
      <c r="S68" s="349"/>
      <c r="T68" s="349"/>
      <c r="U68" s="349"/>
      <c r="V68" s="349"/>
      <c r="W68" s="349"/>
      <c r="X68" s="349"/>
      <c r="Y68" s="349"/>
      <c r="Z68" s="349"/>
      <c r="AA68" s="349"/>
      <c r="AB68" s="349"/>
      <c r="AC68" s="349"/>
      <c r="AD68" s="349"/>
      <c r="AE68" s="349"/>
      <c r="AF68" s="349"/>
      <c r="AG68" s="349"/>
      <c r="AH68" s="349"/>
      <c r="AI68" s="349"/>
      <c r="AJ68" s="349"/>
      <c r="AK68" s="349"/>
      <c r="AL68" s="349"/>
      <c r="AM68" s="349"/>
      <c r="AN68" s="349"/>
      <c r="AO68" s="349"/>
      <c r="AP68" s="349"/>
      <c r="AQ68" s="349"/>
    </row>
    <row r="69" spans="1:43" s="318" customFormat="1" ht="16.5" thickBot="1">
      <c r="A69" s="336" t="s">
        <v>95</v>
      </c>
      <c r="B69" s="390">
        <f t="shared" si="1"/>
        <v>2036</v>
      </c>
      <c r="C69" s="452"/>
      <c r="D69" s="389">
        <f t="shared" si="0"/>
        <v>0</v>
      </c>
      <c r="H69" s="349"/>
      <c r="I69" s="349"/>
      <c r="J69" s="349"/>
      <c r="K69" s="349"/>
      <c r="L69" s="349"/>
      <c r="M69" s="349"/>
      <c r="N69" s="349"/>
      <c r="O69" s="349"/>
      <c r="P69" s="349"/>
      <c r="Q69" s="349"/>
      <c r="R69" s="349"/>
      <c r="S69" s="349"/>
      <c r="T69" s="349"/>
      <c r="U69" s="349"/>
      <c r="V69" s="349"/>
      <c r="W69" s="349"/>
      <c r="X69" s="349"/>
      <c r="Y69" s="349"/>
      <c r="Z69" s="349"/>
      <c r="AA69" s="349"/>
      <c r="AB69" s="349"/>
      <c r="AC69" s="349"/>
      <c r="AD69" s="349"/>
      <c r="AE69" s="349"/>
      <c r="AF69" s="349"/>
      <c r="AG69" s="349"/>
      <c r="AH69" s="349"/>
      <c r="AI69" s="349"/>
      <c r="AJ69" s="349"/>
      <c r="AK69" s="349"/>
      <c r="AL69" s="349"/>
      <c r="AM69" s="349"/>
      <c r="AN69" s="349"/>
      <c r="AO69" s="349"/>
      <c r="AP69" s="349"/>
      <c r="AQ69" s="349"/>
    </row>
    <row r="70" spans="1:43" s="318" customFormat="1" ht="16.5" thickBot="1">
      <c r="A70" s="336" t="s">
        <v>96</v>
      </c>
      <c r="B70" s="390">
        <f t="shared" si="1"/>
        <v>2037</v>
      </c>
      <c r="C70" s="452"/>
      <c r="D70" s="389">
        <f t="shared" si="0"/>
        <v>0</v>
      </c>
      <c r="H70" s="349"/>
      <c r="I70" s="349"/>
      <c r="J70" s="349"/>
      <c r="K70" s="349"/>
      <c r="L70" s="349"/>
      <c r="M70" s="349"/>
      <c r="N70" s="349"/>
      <c r="O70" s="349"/>
      <c r="P70" s="349"/>
      <c r="Q70" s="349"/>
      <c r="R70" s="349"/>
      <c r="S70" s="349"/>
      <c r="T70" s="349"/>
      <c r="U70" s="349"/>
      <c r="V70" s="349"/>
      <c r="W70" s="349"/>
      <c r="X70" s="349"/>
      <c r="Y70" s="349"/>
      <c r="Z70" s="349"/>
      <c r="AA70" s="349"/>
      <c r="AB70" s="349"/>
      <c r="AC70" s="349"/>
      <c r="AD70" s="349"/>
      <c r="AE70" s="349"/>
      <c r="AF70" s="349"/>
      <c r="AG70" s="349"/>
      <c r="AH70" s="349"/>
      <c r="AI70" s="349"/>
      <c r="AJ70" s="349"/>
      <c r="AK70" s="349"/>
      <c r="AL70" s="349"/>
      <c r="AM70" s="349"/>
      <c r="AN70" s="349"/>
      <c r="AO70" s="349"/>
      <c r="AP70" s="349"/>
      <c r="AQ70" s="349"/>
    </row>
    <row r="71" spans="1:43" s="318" customFormat="1" ht="16.5" thickBot="1">
      <c r="A71" s="336" t="s">
        <v>97</v>
      </c>
      <c r="B71" s="390">
        <f t="shared" si="1"/>
        <v>2038</v>
      </c>
      <c r="C71" s="452"/>
      <c r="D71" s="389">
        <f t="shared" si="0"/>
        <v>0</v>
      </c>
      <c r="H71" s="349"/>
      <c r="I71" s="349"/>
      <c r="J71" s="349"/>
      <c r="K71" s="349"/>
      <c r="L71" s="349"/>
      <c r="M71" s="349"/>
      <c r="N71" s="349"/>
      <c r="O71" s="349"/>
      <c r="P71" s="349"/>
      <c r="Q71" s="349"/>
      <c r="R71" s="349"/>
      <c r="S71" s="349"/>
      <c r="T71" s="349"/>
      <c r="U71" s="349"/>
      <c r="V71" s="349"/>
      <c r="W71" s="349"/>
      <c r="X71" s="349"/>
      <c r="Y71" s="349"/>
      <c r="Z71" s="349"/>
      <c r="AA71" s="349"/>
      <c r="AB71" s="349"/>
      <c r="AC71" s="349"/>
      <c r="AD71" s="349"/>
      <c r="AE71" s="349"/>
      <c r="AF71" s="349"/>
      <c r="AG71" s="349"/>
      <c r="AH71" s="349"/>
      <c r="AI71" s="349"/>
      <c r="AJ71" s="349"/>
      <c r="AK71" s="349"/>
      <c r="AL71" s="349"/>
      <c r="AM71" s="349"/>
      <c r="AN71" s="349"/>
      <c r="AO71" s="349"/>
      <c r="AP71" s="349"/>
      <c r="AQ71" s="349"/>
    </row>
    <row r="72" spans="1:43" s="318" customFormat="1" ht="16.5" thickBot="1">
      <c r="A72" s="336" t="s">
        <v>174</v>
      </c>
      <c r="B72" s="390">
        <f t="shared" si="1"/>
        <v>2039</v>
      </c>
      <c r="C72" s="452"/>
      <c r="D72" s="389">
        <f t="shared" si="0"/>
        <v>0</v>
      </c>
      <c r="H72" s="349"/>
      <c r="I72" s="349"/>
      <c r="J72" s="349"/>
      <c r="K72" s="349"/>
      <c r="L72" s="349"/>
      <c r="M72" s="349"/>
      <c r="N72" s="349"/>
      <c r="O72" s="349"/>
      <c r="P72" s="349"/>
      <c r="Q72" s="349"/>
      <c r="R72" s="349"/>
      <c r="S72" s="349"/>
      <c r="T72" s="349"/>
      <c r="U72" s="349"/>
      <c r="V72" s="349"/>
      <c r="W72" s="349"/>
      <c r="X72" s="349"/>
      <c r="Y72" s="349"/>
      <c r="Z72" s="349"/>
      <c r="AA72" s="349"/>
      <c r="AB72" s="349"/>
      <c r="AC72" s="349"/>
      <c r="AD72" s="349"/>
      <c r="AE72" s="349"/>
      <c r="AF72" s="349"/>
      <c r="AG72" s="349"/>
      <c r="AH72" s="349"/>
      <c r="AI72" s="349"/>
      <c r="AJ72" s="349"/>
      <c r="AK72" s="349"/>
      <c r="AL72" s="349"/>
      <c r="AM72" s="349"/>
      <c r="AN72" s="349"/>
      <c r="AO72" s="349"/>
      <c r="AP72" s="349"/>
      <c r="AQ72" s="349"/>
    </row>
    <row r="73" spans="1:43" s="318" customFormat="1" ht="16.5" thickBot="1">
      <c r="A73" s="336" t="s">
        <v>175</v>
      </c>
      <c r="B73" s="390">
        <f t="shared" si="1"/>
        <v>2040</v>
      </c>
      <c r="C73" s="452"/>
      <c r="D73" s="389">
        <f t="shared" si="0"/>
        <v>0</v>
      </c>
      <c r="H73" s="349"/>
      <c r="I73" s="349"/>
      <c r="J73" s="349"/>
      <c r="K73" s="349"/>
      <c r="L73" s="349"/>
      <c r="M73" s="349"/>
      <c r="N73" s="349"/>
      <c r="O73" s="349"/>
      <c r="P73" s="349"/>
      <c r="Q73" s="349"/>
      <c r="R73" s="349"/>
      <c r="S73" s="349"/>
      <c r="T73" s="349"/>
      <c r="U73" s="349"/>
      <c r="V73" s="349"/>
      <c r="W73" s="349"/>
      <c r="X73" s="349"/>
      <c r="Y73" s="349"/>
      <c r="Z73" s="349"/>
      <c r="AA73" s="349"/>
      <c r="AB73" s="349"/>
      <c r="AC73" s="349"/>
      <c r="AD73" s="349"/>
      <c r="AE73" s="349"/>
      <c r="AF73" s="349"/>
      <c r="AG73" s="349"/>
      <c r="AH73" s="349"/>
      <c r="AI73" s="349"/>
      <c r="AJ73" s="349"/>
      <c r="AK73" s="349"/>
      <c r="AL73" s="349"/>
      <c r="AM73" s="349"/>
      <c r="AN73" s="349"/>
      <c r="AO73" s="349"/>
      <c r="AP73" s="349"/>
      <c r="AQ73" s="349"/>
    </row>
    <row r="74" spans="1:43" s="318" customFormat="1" ht="16.5" thickBot="1">
      <c r="A74" s="336" t="s">
        <v>176</v>
      </c>
      <c r="B74" s="390">
        <f t="shared" si="1"/>
        <v>2041</v>
      </c>
      <c r="C74" s="452"/>
      <c r="D74" s="389">
        <f t="shared" si="0"/>
        <v>0</v>
      </c>
      <c r="H74" s="349"/>
      <c r="I74" s="349"/>
      <c r="J74" s="349"/>
      <c r="K74" s="349"/>
      <c r="L74" s="349"/>
      <c r="M74" s="349"/>
      <c r="N74" s="349"/>
      <c r="O74" s="349"/>
      <c r="P74" s="349"/>
      <c r="Q74" s="349"/>
      <c r="R74" s="349"/>
      <c r="S74" s="349"/>
      <c r="T74" s="349"/>
      <c r="U74" s="349"/>
      <c r="V74" s="349"/>
      <c r="W74" s="349"/>
      <c r="X74" s="349"/>
      <c r="Y74" s="349"/>
      <c r="Z74" s="349"/>
      <c r="AA74" s="349"/>
      <c r="AB74" s="349"/>
      <c r="AC74" s="349"/>
      <c r="AD74" s="349"/>
      <c r="AE74" s="349"/>
      <c r="AF74" s="349"/>
      <c r="AG74" s="349"/>
      <c r="AH74" s="349"/>
      <c r="AI74" s="349"/>
      <c r="AJ74" s="349"/>
      <c r="AK74" s="349"/>
      <c r="AL74" s="349"/>
      <c r="AM74" s="349"/>
      <c r="AN74" s="349"/>
      <c r="AO74" s="349"/>
      <c r="AP74" s="349"/>
      <c r="AQ74" s="349"/>
    </row>
    <row r="75" spans="1:43" s="318" customFormat="1" ht="16.5" thickBot="1">
      <c r="A75" s="336" t="s">
        <v>177</v>
      </c>
      <c r="B75" s="390">
        <f t="shared" si="1"/>
        <v>2042</v>
      </c>
      <c r="C75" s="452"/>
      <c r="D75" s="389">
        <f t="shared" si="0"/>
        <v>0</v>
      </c>
      <c r="H75" s="349"/>
      <c r="I75" s="349"/>
      <c r="J75" s="349"/>
      <c r="K75" s="349"/>
      <c r="L75" s="349"/>
      <c r="M75" s="349"/>
      <c r="N75" s="349"/>
      <c r="O75" s="349"/>
      <c r="P75" s="349"/>
      <c r="Q75" s="349"/>
      <c r="R75" s="349"/>
      <c r="S75" s="349"/>
      <c r="T75" s="349"/>
      <c r="U75" s="349"/>
      <c r="V75" s="349"/>
      <c r="W75" s="349"/>
      <c r="X75" s="349"/>
      <c r="Y75" s="349"/>
      <c r="Z75" s="349"/>
      <c r="AA75" s="349"/>
      <c r="AB75" s="349"/>
      <c r="AC75" s="349"/>
      <c r="AD75" s="349"/>
      <c r="AE75" s="349"/>
      <c r="AF75" s="349"/>
      <c r="AG75" s="349"/>
      <c r="AH75" s="349"/>
      <c r="AI75" s="349"/>
      <c r="AJ75" s="349"/>
      <c r="AK75" s="349"/>
      <c r="AL75" s="349"/>
      <c r="AM75" s="349"/>
      <c r="AN75" s="349"/>
      <c r="AO75" s="349"/>
      <c r="AP75" s="349"/>
      <c r="AQ75" s="349"/>
    </row>
    <row r="76" spans="1:43" s="318" customFormat="1" ht="16.5" thickBot="1">
      <c r="A76" s="336" t="s">
        <v>178</v>
      </c>
      <c r="B76" s="391">
        <f t="shared" si="1"/>
        <v>2043</v>
      </c>
      <c r="C76" s="452"/>
      <c r="D76" s="392">
        <f t="shared" si="0"/>
        <v>0</v>
      </c>
      <c r="H76" s="349"/>
      <c r="I76" s="349"/>
      <c r="J76" s="349"/>
      <c r="K76" s="349"/>
      <c r="L76" s="349"/>
      <c r="M76" s="349"/>
      <c r="N76" s="349"/>
      <c r="O76" s="349"/>
      <c r="P76" s="349"/>
      <c r="Q76" s="349"/>
      <c r="R76" s="349"/>
      <c r="S76" s="349"/>
      <c r="T76" s="349"/>
      <c r="U76" s="349"/>
      <c r="V76" s="349"/>
      <c r="W76" s="349"/>
      <c r="X76" s="349"/>
      <c r="Y76" s="349"/>
      <c r="Z76" s="349"/>
      <c r="AA76" s="349"/>
      <c r="AB76" s="349"/>
      <c r="AC76" s="349"/>
      <c r="AD76" s="349"/>
      <c r="AE76" s="349"/>
      <c r="AF76" s="349"/>
      <c r="AG76" s="349"/>
      <c r="AH76" s="349"/>
      <c r="AI76" s="349"/>
      <c r="AJ76" s="349"/>
      <c r="AK76" s="349"/>
      <c r="AL76" s="349"/>
      <c r="AM76" s="349"/>
      <c r="AN76" s="349"/>
      <c r="AO76" s="349"/>
      <c r="AP76" s="349"/>
      <c r="AQ76" s="349"/>
    </row>
    <row r="77" spans="1:43" s="30" customFormat="1" ht="97.5" customHeight="1">
      <c r="C77" s="218"/>
      <c r="D77" s="218"/>
      <c r="H77"/>
      <c r="I77"/>
      <c r="J77"/>
      <c r="K77"/>
      <c r="L77"/>
      <c r="M77"/>
      <c r="N77"/>
      <c r="O77"/>
      <c r="P77"/>
      <c r="Q77"/>
      <c r="R77"/>
      <c r="S77"/>
      <c r="T77"/>
      <c r="U77"/>
      <c r="V77"/>
      <c r="W77"/>
      <c r="X77"/>
      <c r="Y77"/>
      <c r="Z77"/>
      <c r="AA77"/>
      <c r="AB77"/>
      <c r="AC77"/>
      <c r="AD77"/>
      <c r="AE77"/>
      <c r="AF77"/>
      <c r="AG77"/>
      <c r="AH77"/>
      <c r="AI77"/>
      <c r="AJ77"/>
      <c r="AK77"/>
      <c r="AL77"/>
      <c r="AM77"/>
      <c r="AN77"/>
      <c r="AO77"/>
      <c r="AP77"/>
      <c r="AQ77"/>
    </row>
    <row r="78" spans="1:43" s="30" customFormat="1" ht="18.75">
      <c r="A78" s="472" t="s">
        <v>98</v>
      </c>
      <c r="B78" s="473"/>
      <c r="C78" s="480"/>
      <c r="D78" s="480"/>
      <c r="E78" s="473"/>
      <c r="F78" s="473"/>
      <c r="G78" s="473"/>
      <c r="H78"/>
      <c r="I78"/>
      <c r="J78"/>
      <c r="K78"/>
      <c r="L78"/>
      <c r="M78"/>
      <c r="N78"/>
      <c r="O78"/>
      <c r="P78"/>
      <c r="Q78"/>
      <c r="R78"/>
      <c r="S78"/>
      <c r="T78"/>
      <c r="U78"/>
      <c r="V78"/>
      <c r="W78"/>
      <c r="X78"/>
      <c r="Y78"/>
      <c r="Z78"/>
      <c r="AA78"/>
      <c r="AB78"/>
      <c r="AC78"/>
      <c r="AD78"/>
      <c r="AE78"/>
      <c r="AF78"/>
      <c r="AG78"/>
      <c r="AH78"/>
      <c r="AI78"/>
      <c r="AJ78"/>
      <c r="AK78"/>
      <c r="AL78"/>
      <c r="AM78"/>
      <c r="AN78"/>
      <c r="AO78"/>
      <c r="AP78"/>
      <c r="AQ78"/>
    </row>
    <row r="79" spans="1:43" s="30" customFormat="1">
      <c r="A79" s="575"/>
      <c r="B79" s="575"/>
      <c r="C79" s="575"/>
      <c r="D79" s="575"/>
      <c r="E79" s="575"/>
      <c r="F79" s="575"/>
      <c r="G79" s="305"/>
      <c r="H79"/>
      <c r="I79"/>
      <c r="J79"/>
      <c r="K79"/>
      <c r="L79"/>
      <c r="M79"/>
      <c r="N79"/>
      <c r="O79"/>
      <c r="P79"/>
      <c r="Q79"/>
      <c r="R79"/>
      <c r="S79"/>
      <c r="T79"/>
      <c r="U79"/>
      <c r="V79"/>
      <c r="W79"/>
      <c r="X79"/>
      <c r="Y79"/>
      <c r="Z79"/>
      <c r="AA79"/>
      <c r="AB79"/>
      <c r="AC79"/>
      <c r="AD79"/>
      <c r="AE79"/>
      <c r="AF79"/>
      <c r="AG79"/>
      <c r="AH79"/>
      <c r="AI79"/>
      <c r="AJ79"/>
      <c r="AK79"/>
      <c r="AL79"/>
      <c r="AM79"/>
      <c r="AN79"/>
      <c r="AO79"/>
      <c r="AP79"/>
      <c r="AQ79"/>
    </row>
    <row r="80" spans="1:43" s="30" customFormat="1">
      <c r="A80" s="575"/>
      <c r="B80" s="575"/>
      <c r="C80" s="575"/>
      <c r="D80" s="575"/>
      <c r="E80" s="575"/>
      <c r="F80" s="575"/>
      <c r="G80" s="305"/>
      <c r="H80"/>
      <c r="I80"/>
      <c r="J80"/>
      <c r="K80"/>
      <c r="L80"/>
      <c r="M80"/>
      <c r="N80"/>
      <c r="O80"/>
      <c r="P80"/>
      <c r="Q80"/>
      <c r="R80"/>
      <c r="S80"/>
      <c r="T80"/>
      <c r="U80"/>
      <c r="V80"/>
      <c r="W80"/>
      <c r="X80"/>
      <c r="Y80"/>
      <c r="Z80"/>
      <c r="AA80"/>
      <c r="AB80"/>
      <c r="AC80"/>
      <c r="AD80"/>
      <c r="AE80"/>
      <c r="AF80"/>
      <c r="AG80"/>
      <c r="AH80"/>
      <c r="AI80"/>
      <c r="AJ80"/>
      <c r="AK80"/>
      <c r="AL80"/>
      <c r="AM80"/>
      <c r="AN80"/>
      <c r="AO80"/>
      <c r="AP80"/>
      <c r="AQ80"/>
    </row>
    <row r="81" spans="1:43" s="30" customFormat="1">
      <c r="A81" s="575"/>
      <c r="B81" s="575"/>
      <c r="C81" s="575"/>
      <c r="D81" s="575"/>
      <c r="E81" s="575"/>
      <c r="F81" s="575"/>
      <c r="G81" s="305"/>
      <c r="H81"/>
      <c r="I81"/>
      <c r="J81"/>
      <c r="K81"/>
      <c r="L81"/>
      <c r="M81"/>
      <c r="N81"/>
      <c r="O81"/>
      <c r="P81"/>
      <c r="Q81"/>
      <c r="R81"/>
      <c r="S81"/>
      <c r="T81"/>
      <c r="U81"/>
      <c r="V81"/>
      <c r="W81"/>
      <c r="X81"/>
      <c r="Y81"/>
      <c r="Z81"/>
      <c r="AA81"/>
      <c r="AB81"/>
      <c r="AC81"/>
      <c r="AD81"/>
      <c r="AE81"/>
      <c r="AF81"/>
      <c r="AG81"/>
      <c r="AH81"/>
      <c r="AI81"/>
      <c r="AJ81"/>
      <c r="AK81"/>
      <c r="AL81"/>
      <c r="AM81"/>
      <c r="AN81"/>
      <c r="AO81"/>
      <c r="AP81"/>
      <c r="AQ81"/>
    </row>
    <row r="82" spans="1:43" s="30" customFormat="1">
      <c r="A82" s="575"/>
      <c r="B82" s="575"/>
      <c r="C82" s="575"/>
      <c r="D82" s="575"/>
      <c r="E82" s="575"/>
      <c r="F82" s="575"/>
      <c r="G82" s="305"/>
      <c r="H82"/>
      <c r="I82"/>
      <c r="J82"/>
      <c r="K82"/>
      <c r="L82"/>
      <c r="M82"/>
      <c r="N82"/>
      <c r="O82"/>
      <c r="P82"/>
      <c r="Q82"/>
      <c r="R82"/>
      <c r="S82"/>
      <c r="T82"/>
      <c r="U82"/>
      <c r="V82"/>
      <c r="W82"/>
      <c r="X82"/>
      <c r="Y82"/>
      <c r="Z82"/>
      <c r="AA82"/>
      <c r="AB82"/>
      <c r="AC82"/>
      <c r="AD82"/>
      <c r="AE82"/>
      <c r="AF82"/>
      <c r="AG82"/>
      <c r="AH82"/>
      <c r="AI82"/>
      <c r="AJ82"/>
      <c r="AK82"/>
      <c r="AL82"/>
      <c r="AM82"/>
      <c r="AN82"/>
      <c r="AO82"/>
      <c r="AP82"/>
      <c r="AQ82"/>
    </row>
    <row r="83" spans="1:43" s="30" customFormat="1">
      <c r="A83" s="575"/>
      <c r="B83" s="575"/>
      <c r="C83" s="575"/>
      <c r="D83" s="575"/>
      <c r="E83" s="575"/>
      <c r="F83" s="575"/>
      <c r="G83" s="305"/>
      <c r="H83"/>
      <c r="I83"/>
      <c r="J83"/>
      <c r="K83"/>
      <c r="L83"/>
      <c r="M83"/>
      <c r="N83"/>
      <c r="O83"/>
      <c r="P83"/>
      <c r="Q83"/>
      <c r="R83"/>
      <c r="S83"/>
      <c r="T83"/>
      <c r="U83"/>
      <c r="V83"/>
      <c r="W83"/>
      <c r="X83"/>
      <c r="Y83"/>
      <c r="Z83"/>
      <c r="AA83"/>
      <c r="AB83"/>
      <c r="AC83"/>
      <c r="AD83"/>
      <c r="AE83"/>
      <c r="AF83"/>
      <c r="AG83"/>
      <c r="AH83"/>
      <c r="AI83"/>
      <c r="AJ83"/>
      <c r="AK83"/>
      <c r="AL83"/>
      <c r="AM83"/>
      <c r="AN83"/>
      <c r="AO83"/>
      <c r="AP83"/>
      <c r="AQ83"/>
    </row>
    <row r="84" spans="1:43" s="30" customFormat="1">
      <c r="A84" s="575"/>
      <c r="B84" s="575"/>
      <c r="C84" s="575"/>
      <c r="D84" s="575"/>
      <c r="E84" s="575"/>
      <c r="F84" s="575"/>
      <c r="G84" s="305"/>
      <c r="H84"/>
      <c r="I84"/>
      <c r="J84"/>
      <c r="K84"/>
      <c r="L84"/>
      <c r="M84"/>
      <c r="N84"/>
      <c r="O84"/>
      <c r="P84"/>
      <c r="Q84"/>
      <c r="R84"/>
      <c r="S84"/>
      <c r="T84"/>
      <c r="U84"/>
      <c r="V84"/>
      <c r="W84"/>
      <c r="X84"/>
      <c r="Y84"/>
      <c r="Z84"/>
      <c r="AA84"/>
      <c r="AB84"/>
      <c r="AC84"/>
      <c r="AD84"/>
      <c r="AE84"/>
      <c r="AF84"/>
      <c r="AG84"/>
      <c r="AH84"/>
      <c r="AI84"/>
      <c r="AJ84"/>
      <c r="AK84"/>
      <c r="AL84"/>
      <c r="AM84"/>
      <c r="AN84"/>
      <c r="AO84"/>
      <c r="AP84"/>
      <c r="AQ84"/>
    </row>
    <row r="85" spans="1:43">
      <c r="A85" s="575"/>
      <c r="B85" s="575"/>
      <c r="C85" s="575"/>
      <c r="D85" s="575"/>
      <c r="E85" s="575"/>
      <c r="F85" s="575"/>
      <c r="G85" s="305"/>
    </row>
    <row r="86" spans="1:43">
      <c r="A86" s="575"/>
      <c r="B86" s="575"/>
      <c r="C86" s="575"/>
      <c r="D86" s="575"/>
      <c r="E86" s="575"/>
      <c r="F86" s="575"/>
      <c r="G86" s="305"/>
    </row>
    <row r="87" spans="1:43">
      <c r="A87" s="575"/>
      <c r="B87" s="575"/>
      <c r="C87" s="575"/>
      <c r="D87" s="575"/>
      <c r="E87" s="575"/>
      <c r="F87" s="575"/>
      <c r="G87" s="305"/>
    </row>
    <row r="88" spans="1:43">
      <c r="A88" s="575"/>
      <c r="B88" s="575"/>
      <c r="C88" s="575"/>
      <c r="D88" s="575"/>
      <c r="E88" s="575"/>
      <c r="F88" s="575"/>
      <c r="G88" s="305"/>
    </row>
    <row r="89" spans="1:43">
      <c r="A89" s="575"/>
      <c r="B89" s="575"/>
      <c r="C89" s="575"/>
      <c r="D89" s="575"/>
      <c r="E89" s="575"/>
      <c r="F89" s="575"/>
      <c r="G89" s="305"/>
    </row>
    <row r="90" spans="1:43">
      <c r="A90" s="575"/>
      <c r="B90" s="575"/>
      <c r="C90" s="575"/>
      <c r="D90" s="575"/>
      <c r="E90" s="575"/>
      <c r="F90" s="575"/>
      <c r="G90" s="305"/>
    </row>
    <row r="91" spans="1:43">
      <c r="A91" s="575"/>
      <c r="B91" s="575"/>
      <c r="C91" s="575"/>
      <c r="D91" s="575"/>
      <c r="E91" s="575"/>
      <c r="F91" s="575"/>
      <c r="G91" s="305"/>
    </row>
    <row r="92" spans="1:43">
      <c r="A92" s="575"/>
      <c r="B92" s="575"/>
      <c r="C92" s="575"/>
      <c r="D92" s="575"/>
      <c r="E92" s="575"/>
      <c r="F92" s="575"/>
      <c r="G92" s="305"/>
    </row>
    <row r="93" spans="1:43">
      <c r="A93" s="575"/>
      <c r="B93" s="575"/>
      <c r="C93" s="575"/>
      <c r="D93" s="575"/>
      <c r="E93" s="575"/>
      <c r="F93" s="575"/>
      <c r="G93" s="305"/>
    </row>
    <row r="94" spans="1:43">
      <c r="A94" s="575"/>
      <c r="B94" s="575"/>
      <c r="C94" s="575"/>
      <c r="D94" s="575"/>
      <c r="E94" s="575"/>
      <c r="F94" s="575"/>
      <c r="G94" s="305"/>
    </row>
    <row r="95" spans="1:43">
      <c r="A95" s="575"/>
      <c r="B95" s="575"/>
      <c r="C95" s="575"/>
      <c r="D95" s="575"/>
      <c r="E95" s="575"/>
      <c r="F95" s="575"/>
      <c r="G95" s="305"/>
    </row>
    <row r="96" spans="1:43">
      <c r="A96" s="543"/>
      <c r="B96" s="543"/>
      <c r="C96" s="543"/>
      <c r="D96" s="543"/>
      <c r="E96" s="543"/>
      <c r="F96" s="543"/>
      <c r="G96" s="305"/>
    </row>
  </sheetData>
  <sheetProtection algorithmName="SHA-512" hashValue="4sB9kI+Oqf3uL5+brogazA/m7Day2ikkWeVJYEBR9m5P08JJwrN2zqgyZepAG2G2MIX29Q9QuY8jrhujnQsA7A==" saltValue="RrCoV4uaDuZbo9dWhiungA==" spinCount="100000" sheet="1" formatColumns="0" formatRows="0" insertColumns="0" insertRows="0"/>
  <mergeCells count="16">
    <mergeCell ref="A34:B34"/>
    <mergeCell ref="A36:B36"/>
    <mergeCell ref="A46:B46"/>
    <mergeCell ref="C54:D54"/>
    <mergeCell ref="A96:F96"/>
    <mergeCell ref="A79:F95"/>
    <mergeCell ref="A17:B17"/>
    <mergeCell ref="A20:B20"/>
    <mergeCell ref="A22:B22"/>
    <mergeCell ref="A26:B26"/>
    <mergeCell ref="A28:B28"/>
    <mergeCell ref="C3:E3"/>
    <mergeCell ref="C4:E4"/>
    <mergeCell ref="C5:E5"/>
    <mergeCell ref="C6:E6"/>
    <mergeCell ref="A8:F8"/>
  </mergeCells>
  <dataValidations count="6">
    <dataValidation type="decimal" allowBlank="1" showInputMessage="1" showErrorMessage="1" errorTitle="Ungültiger Wert" error="Bitte tragen Sie einen Wert in [%] ein." sqref="D28 D20" xr:uid="{00000000-0002-0000-0500-000000000000}">
      <formula1>-100</formula1>
      <formula2>100</formula2>
    </dataValidation>
    <dataValidation allowBlank="1" showInputMessage="1" showErrorMessage="1" errorTitle="Ungültiger Wert" error="Bitte tragen Sie einen Wert in [%] ein." sqref="D26" xr:uid="{00000000-0002-0000-0500-000001000000}"/>
    <dataValidation type="whole" allowBlank="1" showInputMessage="1" showErrorMessage="1" errorTitle="Ungültige Eingabe" error="Bitte einen Wert zwischen 1200 und 1800 eingeben" sqref="D46" xr:uid="{00000000-0002-0000-0500-000002000000}">
      <formula1>1200</formula1>
      <formula2>1800</formula2>
    </dataValidation>
    <dataValidation type="custom" allowBlank="1" showInputMessage="1" showErrorMessage="1" errorTitle="Ungültige Eingabe" error="Bitte einen Wert zwischen 0,5% und 1,5% eintragen." sqref="D50" xr:uid="{00000000-0002-0000-0500-000003000000}">
      <formula1>AND(D50&gt;=0.5%,D50&lt;=1.5%)</formula1>
    </dataValidation>
    <dataValidation type="decimal" operator="greaterThanOrEqual" allowBlank="1" showInputMessage="1" showErrorMessage="1" errorTitle="Ungültiger Wert" error="Bitte tragen Sie einen Wert in [Euro pro Jahr] ein." sqref="D22:D24" xr:uid="{00000000-0002-0000-0500-000004000000}">
      <formula1>0</formula1>
    </dataValidation>
    <dataValidation type="custom" allowBlank="1" showInputMessage="1" showErrorMessage="1" errorTitle="Ungültiger Wert" error="Bitte tragen Sie einen Wert zwischen 0 und 100% ein." sqref="D19" xr:uid="{00000000-0002-0000-0500-000005000000}">
      <formula1>AND(D19&gt;=0%,D19&lt;=100%)</formula1>
    </dataValidation>
  </dataValidations>
  <pageMargins left="0.70866141732283472" right="0.70866141732283472" top="0.78740157480314965" bottom="0.78740157480314965" header="0.31496062992125984" footer="0.31496062992125984"/>
  <pageSetup paperSize="9" scale="94" orientation="landscape" horizontalDpi="4294967294" r:id="rId1"/>
  <rowBreaks count="3" manualBreakCount="3">
    <brk id="31" max="6" man="1"/>
    <brk id="51" max="6" man="1"/>
    <brk id="77"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locked="0" defaultSize="0" autoFill="0" autoLine="0" autoPict="0">
                <anchor moveWithCells="1">
                  <from>
                    <xdr:col>0</xdr:col>
                    <xdr:colOff>3800475</xdr:colOff>
                    <xdr:row>14</xdr:row>
                    <xdr:rowOff>0</xdr:rowOff>
                  </from>
                  <to>
                    <xdr:col>3</xdr:col>
                    <xdr:colOff>28575</xdr:colOff>
                    <xdr:row>15</xdr:row>
                    <xdr:rowOff>133350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3">
    <tabColor rgb="FF002060"/>
  </sheetPr>
  <dimension ref="A1:V46"/>
  <sheetViews>
    <sheetView showGridLines="0" zoomScale="80" zoomScaleNormal="80" zoomScaleSheetLayoutView="80" workbookViewId="0">
      <pane ySplit="6" topLeftCell="A7" activePane="bottomLeft" state="frozen"/>
      <selection pane="bottomLeft" sqref="A1:XFD1048576"/>
    </sheetView>
  </sheetViews>
  <sheetFormatPr baseColWidth="10" defaultColWidth="11.5703125" defaultRowHeight="15"/>
  <cols>
    <col min="1" max="1" width="3" customWidth="1"/>
    <col min="2" max="2" width="6.42578125" customWidth="1"/>
    <col min="3" max="4" width="14.7109375" customWidth="1"/>
    <col min="5" max="5" width="13.7109375" customWidth="1"/>
    <col min="6" max="6" width="1.42578125" customWidth="1"/>
    <col min="7" max="7" width="16.140625" style="397" customWidth="1"/>
    <col min="8" max="8" width="14.42578125" style="397" customWidth="1"/>
    <col min="9" max="9" width="14.28515625" style="397" customWidth="1"/>
    <col min="10" max="10" width="15.140625" bestFit="1" customWidth="1"/>
    <col min="11" max="11" width="14.7109375" customWidth="1"/>
    <col min="12" max="12" width="13.5703125" customWidth="1"/>
    <col min="13" max="13" width="13.42578125" customWidth="1"/>
    <col min="14" max="14" width="1.28515625" customWidth="1"/>
    <col min="15" max="15" width="12.5703125" customWidth="1"/>
    <col min="16" max="16" width="12" customWidth="1"/>
    <col min="17" max="17" width="16" customWidth="1"/>
    <col min="18" max="18" width="14.7109375" customWidth="1"/>
    <col min="19" max="19" width="1.140625" customWidth="1"/>
    <col min="20" max="20" width="16.42578125" customWidth="1"/>
    <col min="21" max="21" width="16" customWidth="1"/>
    <col min="22" max="22" width="23" customWidth="1"/>
  </cols>
  <sheetData>
    <row r="1" spans="1:22" s="483" customFormat="1">
      <c r="G1" s="497"/>
      <c r="H1" s="497"/>
      <c r="I1" s="497"/>
      <c r="U1" s="475" t="str">
        <f>"AGFW-Berechnungstool Version "&amp;Version!C1&amp;" (Stand: "&amp;TEXT(Version!C3, "TT.MM.JJJJ")&amp;")"</f>
        <v>AGFW-Berechnungstool Version 3.0 (Stand: 01.06.2024)</v>
      </c>
    </row>
    <row r="2" spans="1:22" s="489" customFormat="1" ht="31.5" customHeight="1">
      <c r="A2" s="476" t="s">
        <v>179</v>
      </c>
      <c r="G2" s="498"/>
      <c r="H2" s="498"/>
      <c r="I2" s="498"/>
    </row>
    <row r="3" spans="1:22" s="489" customFormat="1" ht="15.75" customHeight="1">
      <c r="A3" s="477"/>
      <c r="E3" s="478" t="s">
        <v>8</v>
      </c>
      <c r="F3" s="538" t="str">
        <f>IF(Allgemeines!$C$10="","",Allgemeines!$C$10)</f>
        <v/>
      </c>
      <c r="G3" s="538"/>
      <c r="H3" s="538"/>
      <c r="I3" s="498"/>
    </row>
    <row r="4" spans="1:22" s="489" customFormat="1" ht="15.75" customHeight="1">
      <c r="A4" s="477"/>
      <c r="E4" s="478" t="s">
        <v>9</v>
      </c>
      <c r="F4" s="538" t="str">
        <f>IF(Allgemeines!$C$11="","",Allgemeines!$C$11)</f>
        <v/>
      </c>
      <c r="G4" s="538"/>
      <c r="H4" s="538"/>
      <c r="I4" s="498"/>
    </row>
    <row r="5" spans="1:22" s="489" customFormat="1" ht="15.75" customHeight="1">
      <c r="A5" s="477"/>
      <c r="E5" s="478" t="s">
        <v>10</v>
      </c>
      <c r="F5" s="538" t="str">
        <f>IF(Allgemeines!$C$12="","",Allgemeines!$C$12)</f>
        <v/>
      </c>
      <c r="G5" s="538"/>
      <c r="H5" s="538"/>
      <c r="I5" s="498"/>
    </row>
    <row r="6" spans="1:22" s="489" customFormat="1" ht="15.75" customHeight="1">
      <c r="A6" s="477"/>
      <c r="E6" s="478" t="s">
        <v>11</v>
      </c>
      <c r="F6" s="537">
        <f>Allgemeines!$C$13</f>
        <v>0</v>
      </c>
      <c r="G6" s="537"/>
      <c r="H6" s="537"/>
      <c r="I6" s="498"/>
    </row>
    <row r="7" spans="1:22" s="30" customFormat="1" ht="6.95" customHeight="1">
      <c r="G7" s="174"/>
      <c r="H7" s="174"/>
      <c r="I7" s="174"/>
    </row>
    <row r="8" spans="1:22" s="48" customFormat="1" ht="18.75">
      <c r="G8" s="591" t="s">
        <v>101</v>
      </c>
      <c r="H8" s="592"/>
      <c r="I8" s="592"/>
      <c r="J8" s="592"/>
      <c r="K8" s="591"/>
      <c r="L8" s="591"/>
      <c r="M8" s="591"/>
      <c r="N8" s="49"/>
      <c r="O8" s="588" t="s">
        <v>102</v>
      </c>
      <c r="P8" s="590"/>
      <c r="Q8" s="590"/>
      <c r="R8" s="589"/>
      <c r="S8" s="49"/>
      <c r="T8" s="588" t="s">
        <v>103</v>
      </c>
      <c r="U8" s="589"/>
    </row>
    <row r="9" spans="1:22" s="306" customFormat="1" ht="27" customHeight="1">
      <c r="B9" s="310" t="s">
        <v>48</v>
      </c>
      <c r="C9" s="576" t="s">
        <v>100</v>
      </c>
      <c r="D9" s="577"/>
      <c r="E9" s="578"/>
      <c r="G9" s="576" t="s">
        <v>180</v>
      </c>
      <c r="H9" s="577"/>
      <c r="I9" s="577"/>
      <c r="J9" s="578"/>
      <c r="K9" s="311" t="s">
        <v>181</v>
      </c>
      <c r="L9" s="311"/>
      <c r="M9" s="442" t="s">
        <v>51</v>
      </c>
      <c r="O9" s="593" t="s">
        <v>182</v>
      </c>
      <c r="P9" s="593"/>
      <c r="Q9" s="310" t="s">
        <v>183</v>
      </c>
      <c r="R9" s="442" t="s">
        <v>51</v>
      </c>
      <c r="T9" s="442" t="s">
        <v>51</v>
      </c>
      <c r="U9" s="175" t="s">
        <v>110</v>
      </c>
    </row>
    <row r="10" spans="1:22" s="53" customFormat="1" ht="27" customHeight="1">
      <c r="B10" s="54"/>
      <c r="C10" s="54" t="s">
        <v>100</v>
      </c>
      <c r="D10" s="559" t="s">
        <v>104</v>
      </c>
      <c r="E10" s="301" t="s">
        <v>105</v>
      </c>
      <c r="G10" s="176" t="s">
        <v>184</v>
      </c>
      <c r="H10" s="176" t="s">
        <v>150</v>
      </c>
      <c r="I10" s="176" t="s">
        <v>185</v>
      </c>
      <c r="J10" s="55" t="s">
        <v>106</v>
      </c>
      <c r="K10" s="177" t="s">
        <v>106</v>
      </c>
      <c r="L10" s="176" t="s">
        <v>186</v>
      </c>
      <c r="M10" s="443"/>
      <c r="O10" s="54" t="s">
        <v>187</v>
      </c>
      <c r="P10" s="303" t="s">
        <v>188</v>
      </c>
      <c r="Q10" s="559" t="s">
        <v>189</v>
      </c>
      <c r="R10" s="579" t="str">
        <f>IF(Allgemeines!J28="Erlöse=0","KEINE Erlöse erwirtschaftet","")</f>
        <v/>
      </c>
      <c r="T10" s="582"/>
      <c r="U10" s="556"/>
    </row>
    <row r="11" spans="1:22" s="53" customFormat="1" ht="21.75" customHeight="1">
      <c r="B11" s="57"/>
      <c r="C11" s="58"/>
      <c r="D11" s="560"/>
      <c r="E11" s="302"/>
      <c r="G11" s="178"/>
      <c r="H11" s="178"/>
      <c r="I11" s="178"/>
      <c r="J11" s="179">
        <f>'Eingaben Netz'!D22</f>
        <v>0.02</v>
      </c>
      <c r="K11" s="179">
        <f>'Eingaben Netz'!D26</f>
        <v>0.02</v>
      </c>
      <c r="L11" s="179">
        <f>'Eingaben Netz'!D30</f>
        <v>0.1</v>
      </c>
      <c r="M11" s="444"/>
      <c r="O11" s="585" t="str">
        <f>IF(Allgemeines!J28="Erlöse=0","KEINE Erlöse erwirtschaftet","")</f>
        <v/>
      </c>
      <c r="P11" s="180"/>
      <c r="Q11" s="560"/>
      <c r="R11" s="580"/>
      <c r="T11" s="583"/>
      <c r="U11" s="557"/>
    </row>
    <row r="12" spans="1:22" s="53" customFormat="1" ht="12.75" customHeight="1">
      <c r="B12" s="60"/>
      <c r="C12" s="57"/>
      <c r="D12" s="561"/>
      <c r="E12" s="61"/>
      <c r="G12" s="62"/>
      <c r="H12" s="62"/>
      <c r="I12" s="62"/>
      <c r="J12" s="62"/>
      <c r="K12" s="62" t="s">
        <v>112</v>
      </c>
      <c r="L12" s="181" t="s">
        <v>190</v>
      </c>
      <c r="M12" s="445"/>
      <c r="O12" s="586"/>
      <c r="P12" s="182"/>
      <c r="Q12" s="561"/>
      <c r="R12" s="581"/>
      <c r="T12" s="584"/>
      <c r="U12" s="558"/>
    </row>
    <row r="13" spans="1:22" s="63" customFormat="1" ht="15" customHeight="1">
      <c r="B13" s="64"/>
      <c r="C13" s="183" t="s">
        <v>191</v>
      </c>
      <c r="D13" s="64" t="s">
        <v>191</v>
      </c>
      <c r="E13" s="184" t="s">
        <v>191</v>
      </c>
      <c r="G13" s="64" t="s">
        <v>191</v>
      </c>
      <c r="H13" s="64" t="s">
        <v>191</v>
      </c>
      <c r="I13" s="64"/>
      <c r="J13" s="64" t="s">
        <v>191</v>
      </c>
      <c r="K13" s="185" t="s">
        <v>191</v>
      </c>
      <c r="L13" s="64" t="s">
        <v>191</v>
      </c>
      <c r="M13" s="446" t="s">
        <v>191</v>
      </c>
      <c r="O13" s="64" t="s">
        <v>191</v>
      </c>
      <c r="P13" s="64" t="s">
        <v>191</v>
      </c>
      <c r="Q13" s="183" t="s">
        <v>191</v>
      </c>
      <c r="R13" s="449" t="s">
        <v>191</v>
      </c>
      <c r="T13" s="446" t="s">
        <v>191</v>
      </c>
      <c r="U13" s="184" t="s">
        <v>191</v>
      </c>
    </row>
    <row r="14" spans="1:22" s="102" customFormat="1" ht="12.75">
      <c r="A14" s="69">
        <v>1</v>
      </c>
      <c r="B14" s="186">
        <f>'Eingaben Netz'!B57</f>
        <v>2024</v>
      </c>
      <c r="C14" s="187">
        <f>-'Eingaben Netz'!D9*(1+'Eingaben Netz'!D15)</f>
        <v>0</v>
      </c>
      <c r="D14" s="188">
        <f>-'Eingaben Netz'!D9*(1+'Eingaben Netz'!D15)</f>
        <v>0</v>
      </c>
      <c r="E14" s="189">
        <f>C14/(1+'Eingaben Netz'!$D$28)^($A14-1)</f>
        <v>0</v>
      </c>
      <c r="G14" s="190">
        <f>-'Nebenrechnung Netz'!K13</f>
        <v>0</v>
      </c>
      <c r="H14" s="191">
        <f>-'Eingaben Netz'!C57*'Eingaben Netz'!$D$24</f>
        <v>0</v>
      </c>
      <c r="I14" s="191">
        <f>H14</f>
        <v>0</v>
      </c>
      <c r="J14" s="192">
        <f>I14*'Eingaben Netz'!$D$22</f>
        <v>0</v>
      </c>
      <c r="K14" s="193">
        <f>D14*'Eingaben Netz'!$D$26</f>
        <v>0</v>
      </c>
      <c r="L14" s="194">
        <f>-O14*('Eingaben Netz'!$D$30)</f>
        <v>0</v>
      </c>
      <c r="M14" s="447">
        <f>SUM(G14,H14,J14,K14,L14)</f>
        <v>0</v>
      </c>
      <c r="N14" s="195"/>
      <c r="O14" s="192">
        <f>'Nebenrechnung Netz'!N13</f>
        <v>0</v>
      </c>
      <c r="P14" s="196">
        <f>'Eingaben Netz'!D40</f>
        <v>0</v>
      </c>
      <c r="Q14" s="197">
        <f>'Eingaben Netz'!F40</f>
        <v>0</v>
      </c>
      <c r="R14" s="450">
        <f>IF(Allgemeines!$J$28="Erlöse=0",0,O14+P14+Q14)</f>
        <v>0</v>
      </c>
      <c r="T14" s="447">
        <f>M14+R14</f>
        <v>0</v>
      </c>
      <c r="U14" s="198">
        <f>T14/(1+'Eingaben Netz'!$D$28)^($A14-1)</f>
        <v>0</v>
      </c>
      <c r="V14" s="195"/>
    </row>
    <row r="15" spans="1:22" s="102" customFormat="1" ht="12.75">
      <c r="A15" s="69">
        <v>2</v>
      </c>
      <c r="B15" s="186">
        <f>'Eingaben Netz'!B58</f>
        <v>2025</v>
      </c>
      <c r="C15" s="199">
        <f>-'Eingaben Netz'!D10*(1+'Eingaben Netz'!D15)</f>
        <v>0</v>
      </c>
      <c r="D15" s="188">
        <f>-'Eingaben Netz'!D10*(1+'Eingaben Netz'!$D$15)+D14</f>
        <v>0</v>
      </c>
      <c r="E15" s="200">
        <f>C15/(1+'Eingaben Netz'!$D$28)^($A15-1)</f>
        <v>0</v>
      </c>
      <c r="G15" s="190">
        <f>-'Nebenrechnung Netz'!K14</f>
        <v>0</v>
      </c>
      <c r="H15" s="191">
        <f>-'Eingaben Netz'!C58*'Eingaben Netz'!$D$24</f>
        <v>0</v>
      </c>
      <c r="I15" s="191">
        <f>I14+H15</f>
        <v>0</v>
      </c>
      <c r="J15" s="192">
        <f>I15*'Eingaben Netz'!$D$22</f>
        <v>0</v>
      </c>
      <c r="K15" s="201">
        <f>D15*'Eingaben Netz'!$D$26</f>
        <v>0</v>
      </c>
      <c r="L15" s="194">
        <f>-O15*('Eingaben Netz'!$D$30)</f>
        <v>0</v>
      </c>
      <c r="M15" s="447">
        <f>SUM(G15,H15,J15,K15,L15)</f>
        <v>0</v>
      </c>
      <c r="N15" s="195"/>
      <c r="O15" s="192">
        <f>'Nebenrechnung Netz'!N14</f>
        <v>0</v>
      </c>
      <c r="P15" s="196">
        <f>'Eingaben Netz'!D41</f>
        <v>0</v>
      </c>
      <c r="Q15" s="196">
        <f>'Eingaben Netz'!F41</f>
        <v>0</v>
      </c>
      <c r="R15" s="447">
        <f>IF(Allgemeines!$J$28="Erlöse=0",0,O15+P15+Q15)</f>
        <v>0</v>
      </c>
      <c r="T15" s="447">
        <f t="shared" ref="T15:T33" si="0">M15+R15</f>
        <v>0</v>
      </c>
      <c r="U15" s="202">
        <f>T15/(1+'Eingaben Netz'!$D$28)^($A15-1)</f>
        <v>0</v>
      </c>
      <c r="V15" s="195"/>
    </row>
    <row r="16" spans="1:22" s="102" customFormat="1" ht="12.75">
      <c r="A16" s="69">
        <v>3</v>
      </c>
      <c r="B16" s="186">
        <f>'Eingaben Netz'!B59</f>
        <v>2026</v>
      </c>
      <c r="C16" s="199">
        <f>-'Eingaben Netz'!D11*(1+'Eingaben Netz'!D15)</f>
        <v>0</v>
      </c>
      <c r="D16" s="188">
        <f>-'Eingaben Netz'!D11*(1+'Eingaben Netz'!$D$15)+D15</f>
        <v>0</v>
      </c>
      <c r="E16" s="200">
        <f>C16/(1+'Eingaben Netz'!$D$28)^($A16-1)</f>
        <v>0</v>
      </c>
      <c r="G16" s="190">
        <f>-'Nebenrechnung Netz'!K15</f>
        <v>0</v>
      </c>
      <c r="H16" s="191">
        <f>-'Eingaben Netz'!C59*'Eingaben Netz'!$D$24</f>
        <v>0</v>
      </c>
      <c r="I16" s="191">
        <f>I15+H16</f>
        <v>0</v>
      </c>
      <c r="J16" s="192">
        <f>I16*'Eingaben Netz'!$D$22</f>
        <v>0</v>
      </c>
      <c r="K16" s="201">
        <f>D16*'Eingaben Netz'!$D$26</f>
        <v>0</v>
      </c>
      <c r="L16" s="194">
        <f>-O16*('Eingaben Netz'!$D$30)</f>
        <v>0</v>
      </c>
      <c r="M16" s="447">
        <f>SUM(G16,H16,J16,K16,L16)</f>
        <v>0</v>
      </c>
      <c r="N16" s="195"/>
      <c r="O16" s="192">
        <f>'Nebenrechnung Netz'!N15</f>
        <v>0</v>
      </c>
      <c r="P16" s="196">
        <f>'Eingaben Netz'!D42</f>
        <v>0</v>
      </c>
      <c r="Q16" s="196">
        <f>'Eingaben Netz'!F42</f>
        <v>0</v>
      </c>
      <c r="R16" s="447">
        <f>IF(Allgemeines!$J$28="Erlöse=0",0,O16+P16+Q16)</f>
        <v>0</v>
      </c>
      <c r="T16" s="447">
        <f t="shared" si="0"/>
        <v>0</v>
      </c>
      <c r="U16" s="202">
        <f>T16/(1+'Eingaben Netz'!$D$28)^($A16-1)</f>
        <v>0</v>
      </c>
      <c r="V16" s="195"/>
    </row>
    <row r="17" spans="1:22" s="102" customFormat="1" ht="12.75">
      <c r="A17" s="69">
        <v>4</v>
      </c>
      <c r="B17" s="186">
        <f>'Eingaben Netz'!B60</f>
        <v>2027</v>
      </c>
      <c r="C17" s="199">
        <v>0</v>
      </c>
      <c r="D17" s="188">
        <f>D16</f>
        <v>0</v>
      </c>
      <c r="E17" s="200">
        <f>C17/(1+'Eingaben Netz'!$D$28)^($A17-1)</f>
        <v>0</v>
      </c>
      <c r="G17" s="190">
        <f>-'Nebenrechnung Netz'!K16</f>
        <v>0</v>
      </c>
      <c r="H17" s="191">
        <f>-'Eingaben Netz'!C60*'Eingaben Netz'!$D$24</f>
        <v>0</v>
      </c>
      <c r="I17" s="191">
        <f t="shared" ref="I17:I33" si="1">I16+H17</f>
        <v>0</v>
      </c>
      <c r="J17" s="192">
        <f>I17*'Eingaben Netz'!$D$22</f>
        <v>0</v>
      </c>
      <c r="K17" s="201">
        <f>D17*'Eingaben Netz'!$D$26</f>
        <v>0</v>
      </c>
      <c r="L17" s="194">
        <f>-O17*('Eingaben Netz'!$D$30)</f>
        <v>0</v>
      </c>
      <c r="M17" s="447">
        <f>SUM(G17,H17,J17,K17,L17)</f>
        <v>0</v>
      </c>
      <c r="N17" s="195"/>
      <c r="O17" s="192">
        <f>'Nebenrechnung Netz'!N16</f>
        <v>0</v>
      </c>
      <c r="P17" s="192"/>
      <c r="Q17" s="192"/>
      <c r="R17" s="447">
        <f>IF(Allgemeines!$J$28="Erlöse=0",0,O17+P17+Q17)</f>
        <v>0</v>
      </c>
      <c r="T17" s="447">
        <f t="shared" si="0"/>
        <v>0</v>
      </c>
      <c r="U17" s="202">
        <f>T17/(1+'Eingaben Netz'!$D$28)^($A17-1)</f>
        <v>0</v>
      </c>
      <c r="V17" s="195"/>
    </row>
    <row r="18" spans="1:22" s="102" customFormat="1" ht="12.75">
      <c r="A18" s="69">
        <v>5</v>
      </c>
      <c r="B18" s="186">
        <f>'Eingaben Netz'!B61</f>
        <v>2028</v>
      </c>
      <c r="C18" s="199">
        <v>0</v>
      </c>
      <c r="D18" s="188">
        <f>D17</f>
        <v>0</v>
      </c>
      <c r="E18" s="200">
        <f>C18/(1+'Eingaben Netz'!$D$28)^($A18-1)</f>
        <v>0</v>
      </c>
      <c r="G18" s="190">
        <f>-'Nebenrechnung Netz'!K17</f>
        <v>0</v>
      </c>
      <c r="H18" s="191">
        <f>-'Eingaben Netz'!C61*'Eingaben Netz'!$D$24</f>
        <v>0</v>
      </c>
      <c r="I18" s="191">
        <f t="shared" si="1"/>
        <v>0</v>
      </c>
      <c r="J18" s="192">
        <f>I18*'Eingaben Netz'!$D$22</f>
        <v>0</v>
      </c>
      <c r="K18" s="201">
        <f>D18*'Eingaben Netz'!$D$26</f>
        <v>0</v>
      </c>
      <c r="L18" s="194">
        <f>-O18*('Eingaben Netz'!$D$30)</f>
        <v>0</v>
      </c>
      <c r="M18" s="447">
        <f t="shared" ref="M18:M33" si="2">SUM(G18,H18,J18,K18,L18)</f>
        <v>0</v>
      </c>
      <c r="N18" s="195"/>
      <c r="O18" s="192">
        <f>'Nebenrechnung Netz'!N17</f>
        <v>0</v>
      </c>
      <c r="P18" s="192"/>
      <c r="Q18" s="192"/>
      <c r="R18" s="447">
        <f>IF(Allgemeines!$J$28="Erlöse=0",0,O18+P18+Q18)</f>
        <v>0</v>
      </c>
      <c r="T18" s="447">
        <f t="shared" si="0"/>
        <v>0</v>
      </c>
      <c r="U18" s="202">
        <f>T18/(1+'Eingaben Netz'!$D$28)^($A18-1)</f>
        <v>0</v>
      </c>
      <c r="V18" s="195"/>
    </row>
    <row r="19" spans="1:22" s="102" customFormat="1" ht="12.75">
      <c r="A19" s="69">
        <v>6</v>
      </c>
      <c r="B19" s="186">
        <f>'Eingaben Netz'!B62</f>
        <v>2029</v>
      </c>
      <c r="C19" s="199">
        <v>0</v>
      </c>
      <c r="D19" s="203">
        <f>D18</f>
        <v>0</v>
      </c>
      <c r="E19" s="200">
        <f>C19/(1+'Eingaben Netz'!$D$28)^($A19-1)</f>
        <v>0</v>
      </c>
      <c r="G19" s="190">
        <f>-'Nebenrechnung Netz'!K18</f>
        <v>0</v>
      </c>
      <c r="H19" s="191">
        <f>-'Eingaben Netz'!C62*'Eingaben Netz'!$D$24</f>
        <v>0</v>
      </c>
      <c r="I19" s="191">
        <f t="shared" si="1"/>
        <v>0</v>
      </c>
      <c r="J19" s="192">
        <f>I19*'Eingaben Netz'!$D$22</f>
        <v>0</v>
      </c>
      <c r="K19" s="201">
        <f>D19*'Eingaben Netz'!$D$26</f>
        <v>0</v>
      </c>
      <c r="L19" s="194">
        <f>-O19*('Eingaben Netz'!$D$30)</f>
        <v>0</v>
      </c>
      <c r="M19" s="447">
        <f t="shared" si="2"/>
        <v>0</v>
      </c>
      <c r="N19" s="195"/>
      <c r="O19" s="192">
        <f>'Nebenrechnung Netz'!N18</f>
        <v>0</v>
      </c>
      <c r="P19" s="192"/>
      <c r="Q19" s="192"/>
      <c r="R19" s="447">
        <f>IF(Allgemeines!$J$28="Erlöse=0",0,O19+P19+Q19)</f>
        <v>0</v>
      </c>
      <c r="T19" s="447">
        <f t="shared" si="0"/>
        <v>0</v>
      </c>
      <c r="U19" s="202">
        <f>T19/(1+'Eingaben Netz'!$D$28)^($A19-1)</f>
        <v>0</v>
      </c>
      <c r="V19" s="195"/>
    </row>
    <row r="20" spans="1:22" s="102" customFormat="1" ht="12.75">
      <c r="A20" s="69">
        <v>7</v>
      </c>
      <c r="B20" s="186">
        <f>'Eingaben Netz'!B63</f>
        <v>2030</v>
      </c>
      <c r="C20" s="199">
        <v>0</v>
      </c>
      <c r="D20" s="203">
        <f>D19</f>
        <v>0</v>
      </c>
      <c r="E20" s="200">
        <f>C20/(1+'Eingaben Netz'!$D$28)^($A20-1)</f>
        <v>0</v>
      </c>
      <c r="G20" s="190">
        <f>-'Nebenrechnung Netz'!K19</f>
        <v>0</v>
      </c>
      <c r="H20" s="191">
        <f>-'Eingaben Netz'!C63*'Eingaben Netz'!$D$24</f>
        <v>0</v>
      </c>
      <c r="I20" s="191">
        <f t="shared" si="1"/>
        <v>0</v>
      </c>
      <c r="J20" s="192">
        <f>I20*'Eingaben Netz'!$D$22</f>
        <v>0</v>
      </c>
      <c r="K20" s="201">
        <f>D20*'Eingaben Netz'!$D$26</f>
        <v>0</v>
      </c>
      <c r="L20" s="194">
        <f>-O20*('Eingaben Netz'!$D$30)</f>
        <v>0</v>
      </c>
      <c r="M20" s="447">
        <f t="shared" si="2"/>
        <v>0</v>
      </c>
      <c r="N20" s="195"/>
      <c r="O20" s="192">
        <f>'Nebenrechnung Netz'!N19</f>
        <v>0</v>
      </c>
      <c r="P20" s="192"/>
      <c r="Q20" s="192"/>
      <c r="R20" s="447">
        <f>IF(Allgemeines!$J$28="Erlöse=0",0,O20+P20+Q20)</f>
        <v>0</v>
      </c>
      <c r="T20" s="447">
        <f t="shared" si="0"/>
        <v>0</v>
      </c>
      <c r="U20" s="202">
        <f>T20/(1+'Eingaben Netz'!$D$28)^($A20-1)</f>
        <v>0</v>
      </c>
      <c r="V20" s="195"/>
    </row>
    <row r="21" spans="1:22" s="102" customFormat="1" ht="12.75">
      <c r="A21" s="69">
        <v>8</v>
      </c>
      <c r="B21" s="186">
        <f>'Eingaben Netz'!B64</f>
        <v>2031</v>
      </c>
      <c r="C21" s="199">
        <v>0</v>
      </c>
      <c r="D21" s="203">
        <f t="shared" ref="D21:D33" si="3">D20</f>
        <v>0</v>
      </c>
      <c r="E21" s="200">
        <f>C21/(1+'Eingaben Netz'!$D$28)^($A21-1)</f>
        <v>0</v>
      </c>
      <c r="G21" s="190">
        <f>-'Nebenrechnung Netz'!K20</f>
        <v>0</v>
      </c>
      <c r="H21" s="191">
        <f>-'Eingaben Netz'!C64*'Eingaben Netz'!$D$24</f>
        <v>0</v>
      </c>
      <c r="I21" s="191">
        <f t="shared" si="1"/>
        <v>0</v>
      </c>
      <c r="J21" s="192">
        <f>I21*'Eingaben Netz'!$D$22</f>
        <v>0</v>
      </c>
      <c r="K21" s="201">
        <f>D21*'Eingaben Netz'!$D$26</f>
        <v>0</v>
      </c>
      <c r="L21" s="194">
        <f>-O21*('Eingaben Netz'!$D$30)</f>
        <v>0</v>
      </c>
      <c r="M21" s="447">
        <f t="shared" si="2"/>
        <v>0</v>
      </c>
      <c r="N21" s="195"/>
      <c r="O21" s="192">
        <f>'Nebenrechnung Netz'!N20</f>
        <v>0</v>
      </c>
      <c r="P21" s="192"/>
      <c r="Q21" s="192"/>
      <c r="R21" s="447">
        <f>IF(Allgemeines!$J$28="Erlöse=0",0,O21+P21+Q21)</f>
        <v>0</v>
      </c>
      <c r="T21" s="447">
        <f t="shared" si="0"/>
        <v>0</v>
      </c>
      <c r="U21" s="202">
        <f>T21/(1+'Eingaben Netz'!$D$28)^($A21-1)</f>
        <v>0</v>
      </c>
      <c r="V21" s="195"/>
    </row>
    <row r="22" spans="1:22" s="102" customFormat="1" ht="12.75">
      <c r="A22" s="69">
        <v>9</v>
      </c>
      <c r="B22" s="186">
        <f>'Eingaben Netz'!B65</f>
        <v>2032</v>
      </c>
      <c r="C22" s="199">
        <v>0</v>
      </c>
      <c r="D22" s="203">
        <f t="shared" si="3"/>
        <v>0</v>
      </c>
      <c r="E22" s="200">
        <f>C22/(1+'Eingaben Netz'!$D$28)^($A22-1)</f>
        <v>0</v>
      </c>
      <c r="G22" s="190">
        <f>-'Nebenrechnung Netz'!K21</f>
        <v>0</v>
      </c>
      <c r="H22" s="191">
        <f>-'Eingaben Netz'!C65*'Eingaben Netz'!$D$24</f>
        <v>0</v>
      </c>
      <c r="I22" s="191">
        <f t="shared" si="1"/>
        <v>0</v>
      </c>
      <c r="J22" s="192">
        <f>I22*'Eingaben Netz'!$D$22</f>
        <v>0</v>
      </c>
      <c r="K22" s="201">
        <f>D22*'Eingaben Netz'!$D$26</f>
        <v>0</v>
      </c>
      <c r="L22" s="194">
        <f>-O22*('Eingaben Netz'!$D$30)</f>
        <v>0</v>
      </c>
      <c r="M22" s="447">
        <f t="shared" si="2"/>
        <v>0</v>
      </c>
      <c r="N22" s="195"/>
      <c r="O22" s="192">
        <f>'Nebenrechnung Netz'!N21</f>
        <v>0</v>
      </c>
      <c r="P22" s="192"/>
      <c r="Q22" s="192"/>
      <c r="R22" s="447">
        <f>IF(Allgemeines!$J$28="Erlöse=0",0,O22+P22+Q22)</f>
        <v>0</v>
      </c>
      <c r="T22" s="447">
        <f t="shared" si="0"/>
        <v>0</v>
      </c>
      <c r="U22" s="202">
        <f>T22/(1+'Eingaben Netz'!$D$28)^($A22-1)</f>
        <v>0</v>
      </c>
      <c r="V22" s="195"/>
    </row>
    <row r="23" spans="1:22" s="102" customFormat="1" ht="12.75">
      <c r="A23" s="69">
        <v>10</v>
      </c>
      <c r="B23" s="186">
        <f>'Eingaben Netz'!B66</f>
        <v>2033</v>
      </c>
      <c r="C23" s="199">
        <v>0</v>
      </c>
      <c r="D23" s="203">
        <f t="shared" si="3"/>
        <v>0</v>
      </c>
      <c r="E23" s="200">
        <f>C23/(1+'Eingaben Netz'!$D$28)^($A23-1)</f>
        <v>0</v>
      </c>
      <c r="G23" s="190">
        <f>-'Nebenrechnung Netz'!K22</f>
        <v>0</v>
      </c>
      <c r="H23" s="191">
        <f>-'Eingaben Netz'!C66*'Eingaben Netz'!$D$24</f>
        <v>0</v>
      </c>
      <c r="I23" s="191">
        <f t="shared" si="1"/>
        <v>0</v>
      </c>
      <c r="J23" s="192">
        <f>I23*'Eingaben Netz'!$D$22</f>
        <v>0</v>
      </c>
      <c r="K23" s="201">
        <f>D23*'Eingaben Netz'!$D$26</f>
        <v>0</v>
      </c>
      <c r="L23" s="194">
        <f>-O23*('Eingaben Netz'!$D$30)</f>
        <v>0</v>
      </c>
      <c r="M23" s="447">
        <f t="shared" si="2"/>
        <v>0</v>
      </c>
      <c r="N23" s="195"/>
      <c r="O23" s="192">
        <f>'Nebenrechnung Netz'!N22</f>
        <v>0</v>
      </c>
      <c r="P23" s="192"/>
      <c r="Q23" s="192"/>
      <c r="R23" s="447">
        <f>IF(Allgemeines!$J$28="Erlöse=0",0,O23+P23+Q23)</f>
        <v>0</v>
      </c>
      <c r="T23" s="447">
        <f t="shared" si="0"/>
        <v>0</v>
      </c>
      <c r="U23" s="202">
        <f>T23/(1+'Eingaben Netz'!$D$28)^($A23-1)</f>
        <v>0</v>
      </c>
      <c r="V23" s="195"/>
    </row>
    <row r="24" spans="1:22" s="102" customFormat="1" ht="12.75">
      <c r="A24" s="69">
        <v>11</v>
      </c>
      <c r="B24" s="186">
        <f>'Eingaben Netz'!B67</f>
        <v>2034</v>
      </c>
      <c r="C24" s="199">
        <v>0</v>
      </c>
      <c r="D24" s="203">
        <f t="shared" si="3"/>
        <v>0</v>
      </c>
      <c r="E24" s="200">
        <f>C24/(1+'Eingaben Netz'!$D$28)^($A24-1)</f>
        <v>0</v>
      </c>
      <c r="G24" s="190">
        <f>-'Nebenrechnung Netz'!K23</f>
        <v>0</v>
      </c>
      <c r="H24" s="191">
        <f>-'Eingaben Netz'!C67*'Eingaben Netz'!$D$24</f>
        <v>0</v>
      </c>
      <c r="I24" s="191">
        <f t="shared" si="1"/>
        <v>0</v>
      </c>
      <c r="J24" s="192">
        <f>I24*'Eingaben Netz'!$D$22</f>
        <v>0</v>
      </c>
      <c r="K24" s="201">
        <f>D24*'Eingaben Netz'!$D$26</f>
        <v>0</v>
      </c>
      <c r="L24" s="194">
        <f>-O24*('Eingaben Netz'!$D$30)</f>
        <v>0</v>
      </c>
      <c r="M24" s="447">
        <f t="shared" si="2"/>
        <v>0</v>
      </c>
      <c r="N24" s="195"/>
      <c r="O24" s="192">
        <f>'Nebenrechnung Netz'!N23</f>
        <v>0</v>
      </c>
      <c r="P24" s="192"/>
      <c r="Q24" s="192"/>
      <c r="R24" s="447">
        <f>IF(Allgemeines!$J$28="Erlöse=0",0,O24+P24+Q24)</f>
        <v>0</v>
      </c>
      <c r="T24" s="447">
        <f t="shared" si="0"/>
        <v>0</v>
      </c>
      <c r="U24" s="202">
        <f>T24/(1+'Eingaben Netz'!$D$28)^($A24-1)</f>
        <v>0</v>
      </c>
      <c r="V24" s="195"/>
    </row>
    <row r="25" spans="1:22" s="102" customFormat="1" ht="12.75">
      <c r="A25" s="69">
        <v>12</v>
      </c>
      <c r="B25" s="186">
        <f>'Eingaben Netz'!B68</f>
        <v>2035</v>
      </c>
      <c r="C25" s="199">
        <v>0</v>
      </c>
      <c r="D25" s="203">
        <f t="shared" si="3"/>
        <v>0</v>
      </c>
      <c r="E25" s="200">
        <f>C25/(1+'Eingaben Netz'!$D$28)^($A25-1)</f>
        <v>0</v>
      </c>
      <c r="G25" s="190">
        <f>-'Nebenrechnung Netz'!K24</f>
        <v>0</v>
      </c>
      <c r="H25" s="191">
        <f>-'Eingaben Netz'!C68*'Eingaben Netz'!$D$24</f>
        <v>0</v>
      </c>
      <c r="I25" s="191">
        <f t="shared" si="1"/>
        <v>0</v>
      </c>
      <c r="J25" s="192">
        <f>I25*'Eingaben Netz'!$D$22</f>
        <v>0</v>
      </c>
      <c r="K25" s="201">
        <f>D25*'Eingaben Netz'!$D$26</f>
        <v>0</v>
      </c>
      <c r="L25" s="194">
        <f>-O25*('Eingaben Netz'!$D$30)</f>
        <v>0</v>
      </c>
      <c r="M25" s="447">
        <f t="shared" si="2"/>
        <v>0</v>
      </c>
      <c r="N25" s="195"/>
      <c r="O25" s="192">
        <f>'Nebenrechnung Netz'!N24</f>
        <v>0</v>
      </c>
      <c r="P25" s="192"/>
      <c r="Q25" s="192"/>
      <c r="R25" s="447">
        <f>IF(Allgemeines!$J$28="Erlöse=0",0,O25+P25+Q25)</f>
        <v>0</v>
      </c>
      <c r="T25" s="447">
        <f t="shared" si="0"/>
        <v>0</v>
      </c>
      <c r="U25" s="202">
        <f>T25/(1+'Eingaben Netz'!$D$28)^($A25-1)</f>
        <v>0</v>
      </c>
      <c r="V25" s="195"/>
    </row>
    <row r="26" spans="1:22" s="102" customFormat="1" ht="12.75">
      <c r="A26" s="69">
        <v>13</v>
      </c>
      <c r="B26" s="186">
        <f>'Eingaben Netz'!B69</f>
        <v>2036</v>
      </c>
      <c r="C26" s="199">
        <v>0</v>
      </c>
      <c r="D26" s="203">
        <f t="shared" si="3"/>
        <v>0</v>
      </c>
      <c r="E26" s="200">
        <f>C26/(1+'Eingaben Netz'!$D$28)^($A26-1)</f>
        <v>0</v>
      </c>
      <c r="G26" s="190">
        <f>-'Nebenrechnung Netz'!K25</f>
        <v>0</v>
      </c>
      <c r="H26" s="191">
        <f>-'Eingaben Netz'!C69*'Eingaben Netz'!$D$24</f>
        <v>0</v>
      </c>
      <c r="I26" s="191">
        <f t="shared" si="1"/>
        <v>0</v>
      </c>
      <c r="J26" s="192">
        <f>I26*'Eingaben Netz'!$D$22</f>
        <v>0</v>
      </c>
      <c r="K26" s="201">
        <f>D26*'Eingaben Netz'!$D$26</f>
        <v>0</v>
      </c>
      <c r="L26" s="194">
        <f>-O26*('Eingaben Netz'!$D$30)</f>
        <v>0</v>
      </c>
      <c r="M26" s="447">
        <f t="shared" si="2"/>
        <v>0</v>
      </c>
      <c r="N26" s="195"/>
      <c r="O26" s="192">
        <f>'Nebenrechnung Netz'!N25</f>
        <v>0</v>
      </c>
      <c r="P26" s="192"/>
      <c r="Q26" s="192"/>
      <c r="R26" s="447">
        <f>IF(Allgemeines!$J$28="Erlöse=0",0,O26+P26+Q26)</f>
        <v>0</v>
      </c>
      <c r="T26" s="447">
        <f t="shared" si="0"/>
        <v>0</v>
      </c>
      <c r="U26" s="202">
        <f>T26/(1+'Eingaben Netz'!$D$28)^($A26-1)</f>
        <v>0</v>
      </c>
      <c r="V26" s="195"/>
    </row>
    <row r="27" spans="1:22" s="102" customFormat="1" ht="12.75">
      <c r="A27" s="69">
        <v>14</v>
      </c>
      <c r="B27" s="186">
        <f>'Eingaben Netz'!B70</f>
        <v>2037</v>
      </c>
      <c r="C27" s="199">
        <v>0</v>
      </c>
      <c r="D27" s="203">
        <f t="shared" si="3"/>
        <v>0</v>
      </c>
      <c r="E27" s="200">
        <f>C27/(1+'Eingaben Netz'!$D$28)^($A27-1)</f>
        <v>0</v>
      </c>
      <c r="G27" s="190">
        <f>-'Nebenrechnung Netz'!K26</f>
        <v>0</v>
      </c>
      <c r="H27" s="191">
        <f>-'Eingaben Netz'!C70*'Eingaben Netz'!$D$24</f>
        <v>0</v>
      </c>
      <c r="I27" s="191">
        <f t="shared" si="1"/>
        <v>0</v>
      </c>
      <c r="J27" s="192">
        <f>I27*'Eingaben Netz'!$D$22</f>
        <v>0</v>
      </c>
      <c r="K27" s="201">
        <f>D27*'Eingaben Netz'!$D$26</f>
        <v>0</v>
      </c>
      <c r="L27" s="194">
        <f>-O27*('Eingaben Netz'!$D$30)</f>
        <v>0</v>
      </c>
      <c r="M27" s="447">
        <f t="shared" si="2"/>
        <v>0</v>
      </c>
      <c r="N27" s="195"/>
      <c r="O27" s="192">
        <f>'Nebenrechnung Netz'!N26</f>
        <v>0</v>
      </c>
      <c r="P27" s="192"/>
      <c r="Q27" s="192"/>
      <c r="R27" s="447">
        <f>IF(Allgemeines!$J$28="Erlöse=0",0,O27+P27+Q27)</f>
        <v>0</v>
      </c>
      <c r="T27" s="447">
        <f t="shared" si="0"/>
        <v>0</v>
      </c>
      <c r="U27" s="202">
        <f>T27/(1+'Eingaben Netz'!$D$28)^($A27-1)</f>
        <v>0</v>
      </c>
      <c r="V27" s="195"/>
    </row>
    <row r="28" spans="1:22" s="102" customFormat="1" ht="12.75">
      <c r="A28" s="69">
        <v>15</v>
      </c>
      <c r="B28" s="186">
        <f>'Eingaben Netz'!B71</f>
        <v>2038</v>
      </c>
      <c r="C28" s="199">
        <v>0</v>
      </c>
      <c r="D28" s="203">
        <f t="shared" si="3"/>
        <v>0</v>
      </c>
      <c r="E28" s="200">
        <f>C28/(1+'Eingaben Netz'!$D$28)^($A28-1)</f>
        <v>0</v>
      </c>
      <c r="G28" s="190">
        <f>-'Nebenrechnung Netz'!K27</f>
        <v>0</v>
      </c>
      <c r="H28" s="191">
        <f>-'Eingaben Netz'!C71*'Eingaben Netz'!$D$24</f>
        <v>0</v>
      </c>
      <c r="I28" s="191">
        <f t="shared" si="1"/>
        <v>0</v>
      </c>
      <c r="J28" s="192">
        <f>I28*'Eingaben Netz'!$D$22</f>
        <v>0</v>
      </c>
      <c r="K28" s="201">
        <f>D28*'Eingaben Netz'!$D$26</f>
        <v>0</v>
      </c>
      <c r="L28" s="194">
        <f>-O28*('Eingaben Netz'!$D$30)</f>
        <v>0</v>
      </c>
      <c r="M28" s="447">
        <f t="shared" si="2"/>
        <v>0</v>
      </c>
      <c r="N28" s="195"/>
      <c r="O28" s="192">
        <f>'Nebenrechnung Netz'!N27</f>
        <v>0</v>
      </c>
      <c r="P28" s="192"/>
      <c r="Q28" s="192"/>
      <c r="R28" s="447">
        <f>IF(Allgemeines!$J$28="Erlöse=0",0,O28+P28+Q28)</f>
        <v>0</v>
      </c>
      <c r="T28" s="447">
        <f t="shared" si="0"/>
        <v>0</v>
      </c>
      <c r="U28" s="202">
        <f>T28/(1+'Eingaben Netz'!$D$28)^($A28-1)</f>
        <v>0</v>
      </c>
      <c r="V28" s="195"/>
    </row>
    <row r="29" spans="1:22" s="102" customFormat="1" ht="12.75">
      <c r="A29" s="69">
        <v>16</v>
      </c>
      <c r="B29" s="186">
        <f>'Eingaben Netz'!B72</f>
        <v>2039</v>
      </c>
      <c r="C29" s="199">
        <v>0</v>
      </c>
      <c r="D29" s="203">
        <f t="shared" si="3"/>
        <v>0</v>
      </c>
      <c r="E29" s="200">
        <f>C29/(1+'Eingaben Netz'!$D$28)^($A29-1)</f>
        <v>0</v>
      </c>
      <c r="G29" s="190">
        <f>-'Nebenrechnung Netz'!K28</f>
        <v>0</v>
      </c>
      <c r="H29" s="191">
        <f>-'Eingaben Netz'!C72*'Eingaben Netz'!$D$24</f>
        <v>0</v>
      </c>
      <c r="I29" s="191">
        <f t="shared" si="1"/>
        <v>0</v>
      </c>
      <c r="J29" s="192">
        <f>I29*'Eingaben Netz'!$D$22</f>
        <v>0</v>
      </c>
      <c r="K29" s="201">
        <f>D29*'Eingaben Netz'!$D$26</f>
        <v>0</v>
      </c>
      <c r="L29" s="194">
        <f>-O29*('Eingaben Netz'!$D$30)</f>
        <v>0</v>
      </c>
      <c r="M29" s="447">
        <f t="shared" si="2"/>
        <v>0</v>
      </c>
      <c r="N29" s="195"/>
      <c r="O29" s="192">
        <f>'Nebenrechnung Netz'!N28</f>
        <v>0</v>
      </c>
      <c r="P29" s="192"/>
      <c r="Q29" s="192"/>
      <c r="R29" s="447">
        <f>IF(Allgemeines!$J$28="Erlöse=0",0,O29+P29+Q29)</f>
        <v>0</v>
      </c>
      <c r="T29" s="447">
        <f>M29+R29</f>
        <v>0</v>
      </c>
      <c r="U29" s="202">
        <f>T29/(1+'Eingaben Netz'!$D$28)^($A29-1)</f>
        <v>0</v>
      </c>
      <c r="V29" s="195"/>
    </row>
    <row r="30" spans="1:22" s="102" customFormat="1" ht="12.75">
      <c r="A30" s="69">
        <v>17</v>
      </c>
      <c r="B30" s="186">
        <f>'Eingaben Netz'!B73</f>
        <v>2040</v>
      </c>
      <c r="C30" s="199">
        <v>0</v>
      </c>
      <c r="D30" s="203">
        <f t="shared" si="3"/>
        <v>0</v>
      </c>
      <c r="E30" s="200">
        <f>C30/(1+'Eingaben Netz'!$D$28)^($A30-1)</f>
        <v>0</v>
      </c>
      <c r="G30" s="190">
        <f>-'Nebenrechnung Netz'!K29</f>
        <v>0</v>
      </c>
      <c r="H30" s="191">
        <f>-'Eingaben Netz'!C73*'Eingaben Netz'!$D$24</f>
        <v>0</v>
      </c>
      <c r="I30" s="191">
        <f t="shared" si="1"/>
        <v>0</v>
      </c>
      <c r="J30" s="192">
        <f>I30*'Eingaben Netz'!$D$22</f>
        <v>0</v>
      </c>
      <c r="K30" s="201">
        <f>D30*'Eingaben Netz'!$D$26</f>
        <v>0</v>
      </c>
      <c r="L30" s="194">
        <f>-O30*('Eingaben Netz'!$D$30)</f>
        <v>0</v>
      </c>
      <c r="M30" s="447">
        <f t="shared" si="2"/>
        <v>0</v>
      </c>
      <c r="N30" s="195"/>
      <c r="O30" s="192">
        <f>'Nebenrechnung Netz'!N29</f>
        <v>0</v>
      </c>
      <c r="P30" s="192"/>
      <c r="Q30" s="192"/>
      <c r="R30" s="447">
        <f>IF(Allgemeines!$J$28="Erlöse=0",0,O30+P30+Q30)</f>
        <v>0</v>
      </c>
      <c r="T30" s="447">
        <f>M30+R30</f>
        <v>0</v>
      </c>
      <c r="U30" s="202">
        <f>T30/(1+'Eingaben Netz'!$D$28)^($A30-1)</f>
        <v>0</v>
      </c>
      <c r="V30" s="195"/>
    </row>
    <row r="31" spans="1:22" s="102" customFormat="1" ht="12.75">
      <c r="A31" s="69">
        <v>18</v>
      </c>
      <c r="B31" s="186">
        <f>'Eingaben Netz'!B74</f>
        <v>2041</v>
      </c>
      <c r="C31" s="199">
        <v>0</v>
      </c>
      <c r="D31" s="203">
        <f t="shared" si="3"/>
        <v>0</v>
      </c>
      <c r="E31" s="200">
        <f>C31/(1+'Eingaben Netz'!$D$28)^($A31-1)</f>
        <v>0</v>
      </c>
      <c r="G31" s="190">
        <f>-'Nebenrechnung Netz'!K30</f>
        <v>0</v>
      </c>
      <c r="H31" s="191">
        <f>-'Eingaben Netz'!C74*'Eingaben Netz'!$D$24</f>
        <v>0</v>
      </c>
      <c r="I31" s="191">
        <f t="shared" si="1"/>
        <v>0</v>
      </c>
      <c r="J31" s="192">
        <f>I31*'Eingaben Netz'!$D$22</f>
        <v>0</v>
      </c>
      <c r="K31" s="201">
        <f>D31*'Eingaben Netz'!$D$26</f>
        <v>0</v>
      </c>
      <c r="L31" s="194">
        <f>-O31*('Eingaben Netz'!$D$30)</f>
        <v>0</v>
      </c>
      <c r="M31" s="447">
        <f t="shared" si="2"/>
        <v>0</v>
      </c>
      <c r="N31" s="195"/>
      <c r="O31" s="192">
        <f>'Nebenrechnung Netz'!N30</f>
        <v>0</v>
      </c>
      <c r="P31" s="192"/>
      <c r="Q31" s="192"/>
      <c r="R31" s="447">
        <f>IF(Allgemeines!$J$28="Erlöse=0",0,O31+P31+Q31)</f>
        <v>0</v>
      </c>
      <c r="T31" s="447">
        <f t="shared" si="0"/>
        <v>0</v>
      </c>
      <c r="U31" s="202">
        <f>T31/(1+'Eingaben Netz'!$D$28)^($A31-1)</f>
        <v>0</v>
      </c>
      <c r="V31" s="195"/>
    </row>
    <row r="32" spans="1:22" s="102" customFormat="1" ht="12.75">
      <c r="A32" s="69">
        <v>19</v>
      </c>
      <c r="B32" s="186">
        <f>'Eingaben Netz'!B75</f>
        <v>2042</v>
      </c>
      <c r="C32" s="199">
        <v>0</v>
      </c>
      <c r="D32" s="203">
        <f t="shared" si="3"/>
        <v>0</v>
      </c>
      <c r="E32" s="200">
        <f>C32/(1+'Eingaben Netz'!$D$28)^($A32-1)</f>
        <v>0</v>
      </c>
      <c r="G32" s="190">
        <f>-'Nebenrechnung Netz'!K31</f>
        <v>0</v>
      </c>
      <c r="H32" s="191">
        <f>-'Eingaben Netz'!C75*'Eingaben Netz'!$D$24</f>
        <v>0</v>
      </c>
      <c r="I32" s="191">
        <f t="shared" si="1"/>
        <v>0</v>
      </c>
      <c r="J32" s="192">
        <f>I32*'Eingaben Netz'!$D$22</f>
        <v>0</v>
      </c>
      <c r="K32" s="201">
        <f>D32*'Eingaben Netz'!$D$26</f>
        <v>0</v>
      </c>
      <c r="L32" s="194">
        <f>-O32*('Eingaben Netz'!$D$30)</f>
        <v>0</v>
      </c>
      <c r="M32" s="447">
        <f t="shared" si="2"/>
        <v>0</v>
      </c>
      <c r="N32" s="195"/>
      <c r="O32" s="192">
        <f>'Nebenrechnung Netz'!N31</f>
        <v>0</v>
      </c>
      <c r="P32" s="192"/>
      <c r="Q32" s="192"/>
      <c r="R32" s="447">
        <f>IF(Allgemeines!$J$28="Erlöse=0",0,O32+P32+Q32)</f>
        <v>0</v>
      </c>
      <c r="T32" s="447">
        <f t="shared" si="0"/>
        <v>0</v>
      </c>
      <c r="U32" s="202">
        <f>T32/(1+'Eingaben Netz'!$D$28)^($A32-1)</f>
        <v>0</v>
      </c>
      <c r="V32" s="195"/>
    </row>
    <row r="33" spans="1:22" s="102" customFormat="1" ht="12.75">
      <c r="A33" s="69">
        <v>20</v>
      </c>
      <c r="B33" s="87">
        <f>'Eingaben Netz'!B76</f>
        <v>2043</v>
      </c>
      <c r="C33" s="204">
        <v>0</v>
      </c>
      <c r="D33" s="205">
        <f t="shared" si="3"/>
        <v>0</v>
      </c>
      <c r="E33" s="206">
        <f>C33/(1+'Eingaben Netz'!$D$28)^($A33-1)</f>
        <v>0</v>
      </c>
      <c r="G33" s="207">
        <f>-'Nebenrechnung Netz'!K32</f>
        <v>0</v>
      </c>
      <c r="H33" s="207">
        <f>-'Eingaben Netz'!C76*'Eingaben Netz'!$D$24</f>
        <v>0</v>
      </c>
      <c r="I33" s="207">
        <f t="shared" si="1"/>
        <v>0</v>
      </c>
      <c r="J33" s="208">
        <f>I33*'Eingaben Netz'!$D$22</f>
        <v>0</v>
      </c>
      <c r="K33" s="208">
        <f>D33*'Eingaben Netz'!$D$26</f>
        <v>0</v>
      </c>
      <c r="L33" s="209">
        <f>-O33*('Eingaben Netz'!$D$30)</f>
        <v>0</v>
      </c>
      <c r="M33" s="448">
        <f t="shared" si="2"/>
        <v>0</v>
      </c>
      <c r="N33" s="195"/>
      <c r="O33" s="210">
        <f>'Nebenrechnung Netz'!N32</f>
        <v>0</v>
      </c>
      <c r="P33" s="210"/>
      <c r="Q33" s="210"/>
      <c r="R33" s="448">
        <f>IF(Allgemeines!$J$28="Erlöse=0",0,O33+P33+Q33)</f>
        <v>0</v>
      </c>
      <c r="T33" s="448">
        <f t="shared" si="0"/>
        <v>0</v>
      </c>
      <c r="U33" s="211">
        <f>T33/(1+'Eingaben Netz'!$D$28)^($A33-1)</f>
        <v>0</v>
      </c>
      <c r="V33" s="195"/>
    </row>
    <row r="34" spans="1:22" s="101" customFormat="1" ht="12.75">
      <c r="D34" s="111">
        <f>D33</f>
        <v>0</v>
      </c>
      <c r="E34" s="111">
        <f>SUM(E14:E33)</f>
        <v>0</v>
      </c>
      <c r="G34" s="212">
        <f t="shared" ref="G34:M34" si="4">SUM(G14:G33)</f>
        <v>0</v>
      </c>
      <c r="H34" s="212">
        <f>SUM(H14:H33)</f>
        <v>0</v>
      </c>
      <c r="I34" s="212">
        <f>I33</f>
        <v>0</v>
      </c>
      <c r="J34" s="213">
        <f t="shared" si="4"/>
        <v>0</v>
      </c>
      <c r="K34" s="213">
        <f t="shared" si="4"/>
        <v>0</v>
      </c>
      <c r="L34" s="213">
        <f t="shared" si="4"/>
        <v>0</v>
      </c>
      <c r="M34" s="214">
        <f t="shared" si="4"/>
        <v>0</v>
      </c>
      <c r="O34" s="213">
        <f>SUM(O14:O33)</f>
        <v>0</v>
      </c>
      <c r="P34" s="213">
        <f>SUM(P14:P33)</f>
        <v>0</v>
      </c>
      <c r="Q34" s="111">
        <f>SUM(Q14:Q33)</f>
        <v>0</v>
      </c>
      <c r="R34" s="214">
        <f>SUM(R14:R33)</f>
        <v>0</v>
      </c>
      <c r="T34" s="214">
        <f>SUM(T14:T33)</f>
        <v>0</v>
      </c>
      <c r="U34" s="215">
        <f>SUM(U14:U33)</f>
        <v>0</v>
      </c>
    </row>
    <row r="35" spans="1:22" s="99" customFormat="1">
      <c r="G35" s="172"/>
      <c r="H35" s="172"/>
      <c r="I35" s="172"/>
      <c r="S35" s="103"/>
      <c r="T35" s="103"/>
      <c r="U35" s="213"/>
    </row>
    <row r="36" spans="1:22" s="30" customFormat="1">
      <c r="G36" s="174"/>
      <c r="H36" s="174"/>
      <c r="I36" s="174"/>
      <c r="L36" s="216"/>
      <c r="O36" s="587" t="s">
        <v>115</v>
      </c>
      <c r="P36" s="587"/>
      <c r="Q36" s="587"/>
      <c r="R36" s="217">
        <f>U34+(E34)</f>
        <v>0</v>
      </c>
      <c r="S36" s="543" t="str">
        <f>IF(R36&lt;0,"Nachweis erbracht","Nachweis nicht erbracht")</f>
        <v>Nachweis nicht erbracht</v>
      </c>
      <c r="T36" s="543"/>
      <c r="U36" s="543"/>
    </row>
    <row r="37" spans="1:22" s="30" customFormat="1">
      <c r="G37" s="174"/>
      <c r="H37" s="174"/>
      <c r="I37" s="174"/>
    </row>
    <row r="38" spans="1:22" s="30" customFormat="1">
      <c r="G38" s="174"/>
      <c r="H38" s="174"/>
      <c r="I38" s="174"/>
      <c r="R38" s="96"/>
      <c r="S38" s="96"/>
      <c r="T38" s="96"/>
    </row>
    <row r="39" spans="1:22" s="30" customFormat="1">
      <c r="G39" s="174"/>
      <c r="H39" s="174"/>
      <c r="I39" s="174"/>
      <c r="R39" s="218"/>
      <c r="S39" s="218"/>
      <c r="T39" s="218"/>
    </row>
    <row r="40" spans="1:22" s="30" customFormat="1" ht="15.75" customHeight="1">
      <c r="G40" s="174"/>
      <c r="H40" s="174"/>
      <c r="I40" s="174"/>
      <c r="R40" s="218"/>
      <c r="S40" s="218"/>
      <c r="T40" s="218"/>
      <c r="U40" s="219"/>
    </row>
    <row r="41" spans="1:22" s="30" customFormat="1">
      <c r="G41" s="174"/>
      <c r="H41" s="174"/>
      <c r="I41" s="174"/>
      <c r="U41" s="218"/>
    </row>
    <row r="42" spans="1:22" s="30" customFormat="1">
      <c r="G42" s="174"/>
      <c r="H42" s="174"/>
      <c r="I42" s="174"/>
      <c r="R42" s="218"/>
      <c r="S42" s="218"/>
      <c r="T42" s="8"/>
      <c r="U42" s="394"/>
    </row>
    <row r="43" spans="1:22" s="30" customFormat="1">
      <c r="G43" s="174"/>
      <c r="H43" s="174"/>
      <c r="I43" s="174"/>
      <c r="T43" s="4"/>
      <c r="U43" s="218"/>
    </row>
    <row r="44" spans="1:22" s="30" customFormat="1">
      <c r="G44" s="174"/>
      <c r="H44" s="174"/>
      <c r="I44" s="174"/>
      <c r="R44" s="96"/>
      <c r="S44" s="96"/>
      <c r="T44" s="7"/>
      <c r="U44" s="395"/>
    </row>
    <row r="45" spans="1:22" s="30" customFormat="1">
      <c r="G45" s="174"/>
      <c r="H45" s="174"/>
      <c r="I45" s="174"/>
      <c r="R45" s="96"/>
      <c r="S45" s="96"/>
      <c r="T45" s="7"/>
      <c r="U45" s="396"/>
    </row>
    <row r="46" spans="1:22" s="30" customFormat="1">
      <c r="G46" s="174"/>
      <c r="H46" s="174"/>
      <c r="I46" s="174"/>
    </row>
  </sheetData>
  <sheetProtection algorithmName="SHA-512" hashValue="AULMr1wF9PSF4rshBbhLX2DzlJGptHDCLewGhQzIpuv1OlOGm2sjpDzQuPLC3TO/FbUDBGp1fnKmFwocCyNzOA==" saltValue="wa3kSEsotSqj4j01EmTo/g==" spinCount="100000" sheet="1" formatColumns="0"/>
  <dataConsolidate/>
  <mergeCells count="18">
    <mergeCell ref="O36:Q36"/>
    <mergeCell ref="S36:U36"/>
    <mergeCell ref="F3:H3"/>
    <mergeCell ref="F4:H4"/>
    <mergeCell ref="F5:H5"/>
    <mergeCell ref="F6:H6"/>
    <mergeCell ref="T8:U8"/>
    <mergeCell ref="O8:R8"/>
    <mergeCell ref="G8:M8"/>
    <mergeCell ref="O9:P9"/>
    <mergeCell ref="G9:J9"/>
    <mergeCell ref="C9:E9"/>
    <mergeCell ref="Q10:Q12"/>
    <mergeCell ref="R10:R12"/>
    <mergeCell ref="U10:U12"/>
    <mergeCell ref="T10:T12"/>
    <mergeCell ref="D10:D12"/>
    <mergeCell ref="O11:O12"/>
  </mergeCells>
  <conditionalFormatting sqref="R36">
    <cfRule type="cellIs" dxfId="13" priority="4" operator="lessThan">
      <formula>0</formula>
    </cfRule>
    <cfRule type="cellIs" dxfId="12" priority="5" operator="greaterThan">
      <formula>0</formula>
    </cfRule>
  </conditionalFormatting>
  <conditionalFormatting sqref="S36">
    <cfRule type="containsText" dxfId="11" priority="1" operator="containsText" text="Nachweis nicht erbracht">
      <formula>NOT(ISERROR(SEARCH("Nachweis nicht erbracht",S36)))</formula>
    </cfRule>
    <cfRule type="containsText" dxfId="10" priority="2" operator="containsText" text="Nachweis erbracht">
      <formula>NOT(ISERROR(SEARCH("Nachweis erbracht",S36)))</formula>
    </cfRule>
  </conditionalFormatting>
  <pageMargins left="0.7" right="0.7" top="0.78740157499999996" bottom="0.78740157499999996" header="0.3" footer="0.3"/>
  <pageSetup paperSize="9" scale="53" orientation="landscape" horizontalDpi="4294967294"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4">
    <tabColor rgb="FF002060"/>
  </sheetPr>
  <dimension ref="A1:AE39"/>
  <sheetViews>
    <sheetView showGridLines="0" zoomScaleNormal="100" workbookViewId="0">
      <pane ySplit="6" topLeftCell="A7" activePane="bottomLeft" state="frozen"/>
      <selection pane="bottomLeft" sqref="A1:XFD1048576"/>
    </sheetView>
  </sheetViews>
  <sheetFormatPr baseColWidth="10" defaultColWidth="11.5703125" defaultRowHeight="15"/>
  <cols>
    <col min="1" max="1" width="3.28515625" customWidth="1"/>
    <col min="2" max="2" width="6" style="397" customWidth="1"/>
    <col min="3" max="3" width="1.28515625" customWidth="1"/>
    <col min="4" max="4" width="11.7109375" customWidth="1"/>
    <col min="5" max="5" width="13" customWidth="1"/>
    <col min="6" max="7" width="14.5703125" customWidth="1"/>
    <col min="8" max="8" width="15.140625" customWidth="1"/>
    <col min="9" max="9" width="1" customWidth="1"/>
    <col min="10" max="10" width="10.85546875" customWidth="1"/>
    <col min="11" max="11" width="13.42578125" customWidth="1"/>
    <col min="12" max="12" width="1" customWidth="1"/>
    <col min="13" max="13" width="11.140625" customWidth="1"/>
    <col min="14" max="14" width="14.140625" customWidth="1"/>
  </cols>
  <sheetData>
    <row r="1" spans="1:31" s="483" customFormat="1">
      <c r="B1" s="497"/>
      <c r="N1" s="475" t="str">
        <f>"AGFW-Berechnungstool Version "&amp;Version!C1&amp;" (Stand: "&amp;TEXT(Version!C3, "TT.MM.JJJJ")&amp;")"</f>
        <v>AGFW-Berechnungstool Version 3.0 (Stand: 01.06.2024)</v>
      </c>
    </row>
    <row r="2" spans="1:31" s="501" customFormat="1" ht="36" customHeight="1">
      <c r="A2" s="499" t="s">
        <v>192</v>
      </c>
      <c r="B2" s="499"/>
      <c r="C2" s="500"/>
      <c r="D2" s="500"/>
      <c r="E2" s="500"/>
      <c r="F2" s="500"/>
      <c r="G2" s="500"/>
      <c r="H2" s="500"/>
      <c r="I2" s="500"/>
      <c r="J2" s="500"/>
      <c r="K2" s="500"/>
      <c r="L2" s="500"/>
      <c r="M2" s="500"/>
      <c r="N2" s="500"/>
      <c r="O2" s="500"/>
    </row>
    <row r="3" spans="1:31" s="501" customFormat="1" ht="15.75" customHeight="1">
      <c r="A3" s="500"/>
      <c r="B3" s="500"/>
      <c r="C3" s="500"/>
      <c r="D3" s="500"/>
      <c r="E3" s="500"/>
      <c r="F3" s="478" t="s">
        <v>8</v>
      </c>
      <c r="G3" s="538" t="str">
        <f>IF(Allgemeines!$C$10="","",Allgemeines!$C$10)</f>
        <v/>
      </c>
      <c r="H3" s="538"/>
      <c r="I3" s="538"/>
      <c r="J3" s="500"/>
      <c r="K3" s="500"/>
      <c r="L3" s="500"/>
      <c r="M3" s="500"/>
      <c r="N3" s="500"/>
      <c r="O3" s="500"/>
    </row>
    <row r="4" spans="1:31" s="501" customFormat="1" ht="15.75" customHeight="1">
      <c r="A4" s="500"/>
      <c r="B4" s="500"/>
      <c r="C4" s="500"/>
      <c r="D4" s="500"/>
      <c r="E4" s="500"/>
      <c r="F4" s="478" t="s">
        <v>9</v>
      </c>
      <c r="G4" s="538" t="str">
        <f>IF(Allgemeines!$C$11="","",Allgemeines!$C$11)</f>
        <v/>
      </c>
      <c r="H4" s="538"/>
      <c r="I4" s="538"/>
      <c r="J4" s="500"/>
      <c r="K4" s="500"/>
      <c r="L4" s="500"/>
      <c r="M4" s="500"/>
      <c r="N4" s="500"/>
      <c r="O4" s="500"/>
    </row>
    <row r="5" spans="1:31" s="501" customFormat="1" ht="15.75" customHeight="1">
      <c r="A5" s="500"/>
      <c r="B5" s="500"/>
      <c r="C5" s="500"/>
      <c r="D5" s="500"/>
      <c r="E5" s="500"/>
      <c r="F5" s="478" t="s">
        <v>10</v>
      </c>
      <c r="G5" s="538" t="str">
        <f>IF(Allgemeines!$C$12="","",Allgemeines!$C$12)</f>
        <v/>
      </c>
      <c r="H5" s="538"/>
      <c r="I5" s="538"/>
      <c r="J5" s="500"/>
      <c r="K5" s="500"/>
      <c r="L5" s="500"/>
      <c r="M5" s="500"/>
      <c r="N5" s="500"/>
      <c r="O5" s="500"/>
    </row>
    <row r="6" spans="1:31" s="501" customFormat="1" ht="15.75" customHeight="1">
      <c r="A6" s="500"/>
      <c r="B6" s="500"/>
      <c r="C6" s="500"/>
      <c r="D6" s="500"/>
      <c r="E6" s="500"/>
      <c r="F6" s="478" t="s">
        <v>11</v>
      </c>
      <c r="G6" s="537">
        <f>Allgemeines!$C$13</f>
        <v>0</v>
      </c>
      <c r="H6" s="537"/>
      <c r="I6" s="537"/>
      <c r="J6" s="500"/>
      <c r="K6" s="500"/>
      <c r="L6" s="500"/>
      <c r="M6" s="500"/>
      <c r="N6" s="500"/>
      <c r="O6" s="500"/>
    </row>
    <row r="7" spans="1:31" s="4" customFormat="1">
      <c r="A7" s="30"/>
      <c r="B7" s="174"/>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row>
    <row r="8" spans="1:31" s="5" customFormat="1" ht="18.75">
      <c r="A8" s="49"/>
      <c r="B8" s="220"/>
      <c r="C8" s="49"/>
      <c r="D8" s="49"/>
      <c r="E8" s="49"/>
      <c r="F8" s="49"/>
      <c r="G8" s="49"/>
      <c r="H8" s="49"/>
      <c r="I8" s="49"/>
      <c r="J8" s="588" t="s">
        <v>141</v>
      </c>
      <c r="K8" s="589"/>
      <c r="L8" s="49"/>
      <c r="M8" s="588" t="s">
        <v>193</v>
      </c>
      <c r="N8" s="589"/>
      <c r="O8" s="49"/>
      <c r="P8" s="49"/>
      <c r="Q8" s="49"/>
      <c r="R8" s="49"/>
      <c r="S8" s="49"/>
      <c r="T8" s="49"/>
      <c r="U8" s="49"/>
      <c r="V8" s="49"/>
      <c r="W8" s="49"/>
      <c r="X8" s="49"/>
      <c r="Y8" s="49"/>
      <c r="Z8" s="49"/>
      <c r="AA8" s="49"/>
      <c r="AB8" s="49"/>
      <c r="AC8" s="49"/>
      <c r="AD8" s="49"/>
      <c r="AE8" s="49"/>
    </row>
    <row r="9" spans="1:31" s="6" customFormat="1">
      <c r="A9" s="99"/>
      <c r="B9" s="172"/>
      <c r="C9" s="99"/>
      <c r="D9" s="594" t="s">
        <v>194</v>
      </c>
      <c r="E9" s="595"/>
      <c r="F9" s="221"/>
      <c r="G9" s="221"/>
      <c r="H9" s="221"/>
      <c r="I9" s="99"/>
      <c r="J9" s="594" t="s">
        <v>184</v>
      </c>
      <c r="K9" s="595"/>
      <c r="L9" s="99"/>
      <c r="M9" s="222"/>
      <c r="N9" s="223"/>
      <c r="O9" s="99"/>
      <c r="P9" s="99"/>
      <c r="Q9" s="99"/>
      <c r="R9" s="99"/>
      <c r="S9" s="99"/>
      <c r="T9" s="99"/>
      <c r="U9" s="99"/>
      <c r="V9" s="99"/>
      <c r="W9" s="99"/>
      <c r="X9" s="99"/>
      <c r="Y9" s="99"/>
      <c r="Z9" s="99"/>
      <c r="AA9" s="99"/>
      <c r="AB9" s="99"/>
      <c r="AC9" s="99"/>
      <c r="AD9" s="99"/>
      <c r="AE9" s="99"/>
    </row>
    <row r="10" spans="1:31" s="22" customFormat="1" ht="40.5" customHeight="1">
      <c r="A10" s="53"/>
      <c r="B10" s="54" t="s">
        <v>48</v>
      </c>
      <c r="C10" s="53"/>
      <c r="D10" s="54" t="s">
        <v>195</v>
      </c>
      <c r="E10" s="54" t="s">
        <v>196</v>
      </c>
      <c r="F10" s="176" t="s">
        <v>197</v>
      </c>
      <c r="G10" s="176" t="s">
        <v>198</v>
      </c>
      <c r="H10" s="176" t="s">
        <v>199</v>
      </c>
      <c r="I10" s="195"/>
      <c r="J10" s="303" t="s">
        <v>200</v>
      </c>
      <c r="K10" s="303" t="s">
        <v>51</v>
      </c>
      <c r="L10" s="53"/>
      <c r="M10" s="303" t="s">
        <v>201</v>
      </c>
      <c r="N10" s="303" t="s">
        <v>202</v>
      </c>
      <c r="O10" s="53"/>
      <c r="P10" s="53"/>
      <c r="Q10" s="53"/>
      <c r="R10" s="53"/>
      <c r="S10" s="53"/>
      <c r="T10" s="53"/>
      <c r="U10" s="53"/>
      <c r="V10" s="53"/>
      <c r="W10" s="53"/>
      <c r="X10" s="53"/>
      <c r="Y10" s="53"/>
      <c r="Z10" s="53"/>
      <c r="AA10" s="53"/>
      <c r="AB10" s="53"/>
      <c r="AC10" s="53"/>
      <c r="AD10" s="53"/>
      <c r="AE10" s="53"/>
    </row>
    <row r="11" spans="1:31" s="22" customFormat="1" ht="13.5" customHeight="1">
      <c r="A11" s="53"/>
      <c r="B11" s="57"/>
      <c r="C11" s="53"/>
      <c r="D11" s="62"/>
      <c r="E11" s="62"/>
      <c r="F11" s="23">
        <f>'Eingaben Netz'!D48</f>
        <v>0.12</v>
      </c>
      <c r="G11" s="24">
        <f>'Eingaben Netz'!D50</f>
        <v>0</v>
      </c>
      <c r="H11" s="24">
        <f>'Eingaben Netz'!D50</f>
        <v>0</v>
      </c>
      <c r="I11" s="195"/>
      <c r="J11" s="304"/>
      <c r="K11" s="224"/>
      <c r="L11" s="53"/>
      <c r="M11" s="304"/>
      <c r="N11" s="296" t="str">
        <f>IF(Allgemeines!J28="Erlöse=0","KEINE Erlöse","")</f>
        <v/>
      </c>
      <c r="O11" s="53"/>
      <c r="P11" s="53"/>
      <c r="Q11" s="53"/>
      <c r="R11" s="53"/>
      <c r="S11" s="53"/>
      <c r="T11" s="53"/>
      <c r="U11" s="53"/>
      <c r="V11" s="53"/>
      <c r="W11" s="53"/>
      <c r="X11" s="53"/>
      <c r="Y11" s="53"/>
      <c r="Z11" s="53"/>
      <c r="AA11" s="53"/>
      <c r="AB11" s="53"/>
      <c r="AC11" s="53"/>
      <c r="AD11" s="53"/>
      <c r="AE11" s="53"/>
    </row>
    <row r="12" spans="1:31" s="22" customFormat="1" ht="17.25" customHeight="1">
      <c r="A12" s="53"/>
      <c r="B12" s="60"/>
      <c r="C12" s="53"/>
      <c r="D12" s="225" t="s">
        <v>63</v>
      </c>
      <c r="E12" s="225" t="s">
        <v>173</v>
      </c>
      <c r="F12" s="225" t="s">
        <v>173</v>
      </c>
      <c r="G12" s="225" t="s">
        <v>173</v>
      </c>
      <c r="H12" s="225" t="s">
        <v>173</v>
      </c>
      <c r="I12" s="226"/>
      <c r="J12" s="227" t="s">
        <v>157</v>
      </c>
      <c r="K12" s="227" t="s">
        <v>70</v>
      </c>
      <c r="L12" s="226"/>
      <c r="M12" s="227" t="s">
        <v>157</v>
      </c>
      <c r="N12" s="227" t="s">
        <v>70</v>
      </c>
      <c r="O12" s="53"/>
      <c r="P12" s="53"/>
      <c r="Q12" s="53"/>
      <c r="R12" s="53"/>
      <c r="S12" s="53"/>
      <c r="T12" s="53"/>
      <c r="U12" s="53"/>
      <c r="V12" s="53"/>
      <c r="W12" s="53"/>
      <c r="X12" s="53"/>
      <c r="Y12" s="53"/>
      <c r="Z12" s="53"/>
      <c r="AA12" s="53"/>
      <c r="AB12" s="53"/>
      <c r="AC12" s="53"/>
      <c r="AD12" s="53"/>
      <c r="AE12" s="53"/>
    </row>
    <row r="13" spans="1:31" s="102" customFormat="1" ht="12.75">
      <c r="A13" s="228">
        <v>1</v>
      </c>
      <c r="B13" s="229">
        <f>'Eingaben Netz'!B57</f>
        <v>2024</v>
      </c>
      <c r="D13" s="231">
        <f>'Eingaben Netz'!C57</f>
        <v>0</v>
      </c>
      <c r="E13" s="409">
        <f>IF('Eingaben Netz'!D57=0,D13*'Eingaben Netz'!D$46/1000,'Eingaben Netz'!D57)</f>
        <v>0</v>
      </c>
      <c r="F13" s="230">
        <f>E13/(1-$F$11)-E13</f>
        <v>0</v>
      </c>
      <c r="G13" s="231">
        <f>E13</f>
        <v>0</v>
      </c>
      <c r="H13" s="232">
        <f>SUM(F13,G13)</f>
        <v>0</v>
      </c>
      <c r="I13" s="195"/>
      <c r="J13" s="233">
        <f>'Eingaben Netz'!D17</f>
        <v>80</v>
      </c>
      <c r="K13" s="231">
        <f t="shared" ref="K13:K32" si="0">(H13)*J13</f>
        <v>0</v>
      </c>
      <c r="L13" s="195"/>
      <c r="M13" s="233">
        <f>'Eingaben Netz'!D34</f>
        <v>0</v>
      </c>
      <c r="N13" s="231">
        <f>IF(Allgemeines!$J$28="Erlöse=0", 0, G13*M13)</f>
        <v>0</v>
      </c>
    </row>
    <row r="14" spans="1:31" s="102" customFormat="1" ht="12.75">
      <c r="A14" s="69">
        <v>2</v>
      </c>
      <c r="B14" s="229">
        <f>'Eingaben Netz'!B58</f>
        <v>2025</v>
      </c>
      <c r="D14" s="235">
        <f>'Eingaben Netz'!C58</f>
        <v>0</v>
      </c>
      <c r="E14" s="410">
        <f>IF('Eingaben Netz'!D58=0,D14*'Eingaben Netz'!D$46/1000,'Eingaben Netz'!D58)</f>
        <v>0</v>
      </c>
      <c r="F14" s="234">
        <f t="shared" ref="F14:F32" si="1">E14/(1-$F$11)-E14</f>
        <v>0</v>
      </c>
      <c r="G14" s="235">
        <f>E14+G13*(1-$G$11)</f>
        <v>0</v>
      </c>
      <c r="H14" s="236">
        <f>SUM(E14,F14)+H13*(1-H11)</f>
        <v>0</v>
      </c>
      <c r="I14" s="195"/>
      <c r="J14" s="237">
        <f>J13*(1+'Eingaben Netz'!D20)</f>
        <v>83.2</v>
      </c>
      <c r="K14" s="235">
        <f t="shared" si="0"/>
        <v>0</v>
      </c>
      <c r="L14" s="195"/>
      <c r="M14" s="237">
        <f>M13*(1+'Eingaben Netz'!D36)</f>
        <v>0</v>
      </c>
      <c r="N14" s="235">
        <f>IF(Allgemeines!$J$28="Erlöse=0", 0, G14*M14)</f>
        <v>0</v>
      </c>
    </row>
    <row r="15" spans="1:31" s="102" customFormat="1" ht="12.75">
      <c r="A15" s="69">
        <v>3</v>
      </c>
      <c r="B15" s="229">
        <f>'Eingaben Netz'!B59</f>
        <v>2026</v>
      </c>
      <c r="D15" s="235">
        <f>'Eingaben Netz'!C59</f>
        <v>0</v>
      </c>
      <c r="E15" s="410">
        <f>IF('Eingaben Netz'!D59=0,D15*'Eingaben Netz'!D$46/1000,'Eingaben Netz'!D59)</f>
        <v>0</v>
      </c>
      <c r="F15" s="234">
        <f t="shared" si="1"/>
        <v>0</v>
      </c>
      <c r="G15" s="235">
        <f>E15+G14*(1-$G$11)</f>
        <v>0</v>
      </c>
      <c r="H15" s="236">
        <f>SUM(E15,F15)+H14*(1-H11)</f>
        <v>0</v>
      </c>
      <c r="I15" s="195"/>
      <c r="J15" s="237">
        <f>J14*(1+'Eingaben Netz'!D20)</f>
        <v>86.528000000000006</v>
      </c>
      <c r="K15" s="235">
        <f t="shared" si="0"/>
        <v>0</v>
      </c>
      <c r="L15" s="195"/>
      <c r="M15" s="237">
        <f>M14*(1+'Eingaben Netz'!D36)</f>
        <v>0</v>
      </c>
      <c r="N15" s="235">
        <f>IF(Allgemeines!$J$28="Erlöse=0", 0, G15*M15)</f>
        <v>0</v>
      </c>
    </row>
    <row r="16" spans="1:31" s="102" customFormat="1" ht="12.75">
      <c r="A16" s="69">
        <v>4</v>
      </c>
      <c r="B16" s="229">
        <f>'Eingaben Netz'!B60</f>
        <v>2027</v>
      </c>
      <c r="D16" s="235">
        <f>'Eingaben Netz'!C60</f>
        <v>0</v>
      </c>
      <c r="E16" s="410">
        <f>IF('Eingaben Netz'!D60=0,D16*'Eingaben Netz'!D$46/1000,'Eingaben Netz'!D60)</f>
        <v>0</v>
      </c>
      <c r="F16" s="234">
        <f t="shared" si="1"/>
        <v>0</v>
      </c>
      <c r="G16" s="235">
        <f t="shared" ref="G16:G32" si="2">E16+G15*(1-$G$11)</f>
        <v>0</v>
      </c>
      <c r="H16" s="236">
        <f>SUM(E16,F16)+H15*(1-H11)</f>
        <v>0</v>
      </c>
      <c r="I16" s="195"/>
      <c r="J16" s="237">
        <f>J15*(1+'Eingaben Netz'!D20)</f>
        <v>89.989120000000014</v>
      </c>
      <c r="K16" s="235">
        <f t="shared" si="0"/>
        <v>0</v>
      </c>
      <c r="L16" s="195"/>
      <c r="M16" s="237">
        <f>M15*(1+'Eingaben Netz'!D36)</f>
        <v>0</v>
      </c>
      <c r="N16" s="235">
        <f>IF(Allgemeines!$J$28="Erlöse=0", 0, G16*M16)</f>
        <v>0</v>
      </c>
    </row>
    <row r="17" spans="1:14" s="102" customFormat="1" ht="12.75">
      <c r="A17" s="69">
        <v>5</v>
      </c>
      <c r="B17" s="229">
        <f>'Eingaben Netz'!B61</f>
        <v>2028</v>
      </c>
      <c r="D17" s="235">
        <f>'Eingaben Netz'!C61</f>
        <v>0</v>
      </c>
      <c r="E17" s="410">
        <f>IF('Eingaben Netz'!D61=0,D17*'Eingaben Netz'!D$46/1000,'Eingaben Netz'!D61)</f>
        <v>0</v>
      </c>
      <c r="F17" s="234">
        <f t="shared" si="1"/>
        <v>0</v>
      </c>
      <c r="G17" s="235">
        <f t="shared" si="2"/>
        <v>0</v>
      </c>
      <c r="H17" s="236">
        <f>SUM(E17,F17)+H16*(1-H11)</f>
        <v>0</v>
      </c>
      <c r="I17" s="195"/>
      <c r="J17" s="237">
        <f>J16*(1+'Eingaben Netz'!D20)</f>
        <v>93.588684800000024</v>
      </c>
      <c r="K17" s="235">
        <f t="shared" si="0"/>
        <v>0</v>
      </c>
      <c r="L17" s="195"/>
      <c r="M17" s="237">
        <f>M16*(1+'Eingaben Netz'!D36)</f>
        <v>0</v>
      </c>
      <c r="N17" s="235">
        <f>IF(Allgemeines!$J$28="Erlöse=0", 0, G17*M17)</f>
        <v>0</v>
      </c>
    </row>
    <row r="18" spans="1:14" s="102" customFormat="1" ht="12.75">
      <c r="A18" s="69">
        <v>6</v>
      </c>
      <c r="B18" s="229">
        <f>'Eingaben Netz'!B62</f>
        <v>2029</v>
      </c>
      <c r="D18" s="235">
        <f>'Eingaben Netz'!C62</f>
        <v>0</v>
      </c>
      <c r="E18" s="410">
        <f>IF('Eingaben Netz'!D62=0,D18*'Eingaben Netz'!D$46/1000,'Eingaben Netz'!D62)</f>
        <v>0</v>
      </c>
      <c r="F18" s="234">
        <f t="shared" si="1"/>
        <v>0</v>
      </c>
      <c r="G18" s="235">
        <f t="shared" si="2"/>
        <v>0</v>
      </c>
      <c r="H18" s="236">
        <f>SUM(E18,F18)+H17*(1-H11)</f>
        <v>0</v>
      </c>
      <c r="I18" s="195"/>
      <c r="J18" s="237">
        <f>J17*(1+'Eingaben Netz'!D20)</f>
        <v>97.332232192000035</v>
      </c>
      <c r="K18" s="235">
        <f t="shared" si="0"/>
        <v>0</v>
      </c>
      <c r="L18" s="195"/>
      <c r="M18" s="237">
        <f>M17*(1+'Eingaben Netz'!D36)</f>
        <v>0</v>
      </c>
      <c r="N18" s="235">
        <f>IF(Allgemeines!$J$28="Erlöse=0", 0, G18*M18)</f>
        <v>0</v>
      </c>
    </row>
    <row r="19" spans="1:14" s="102" customFormat="1" ht="12.75">
      <c r="A19" s="69">
        <v>7</v>
      </c>
      <c r="B19" s="229">
        <f>'Eingaben Netz'!B63</f>
        <v>2030</v>
      </c>
      <c r="D19" s="235">
        <f>'Eingaben Netz'!C63</f>
        <v>0</v>
      </c>
      <c r="E19" s="410">
        <f>IF('Eingaben Netz'!D63=0,D19*'Eingaben Netz'!D$46/1000,'Eingaben Netz'!D63)</f>
        <v>0</v>
      </c>
      <c r="F19" s="234">
        <f t="shared" si="1"/>
        <v>0</v>
      </c>
      <c r="G19" s="235">
        <f t="shared" si="2"/>
        <v>0</v>
      </c>
      <c r="H19" s="236">
        <f>SUM(E19,F19)+H18*(1-H11)</f>
        <v>0</v>
      </c>
      <c r="I19" s="195"/>
      <c r="J19" s="237">
        <f>J18*(1+'Eingaben Netz'!D20)</f>
        <v>101.22552147968004</v>
      </c>
      <c r="K19" s="235">
        <f t="shared" si="0"/>
        <v>0</v>
      </c>
      <c r="L19" s="195"/>
      <c r="M19" s="237">
        <f>M18*(1+'Eingaben Netz'!D36)</f>
        <v>0</v>
      </c>
      <c r="N19" s="235">
        <f>IF(Allgemeines!$J$28="Erlöse=0", 0, G19*M19)</f>
        <v>0</v>
      </c>
    </row>
    <row r="20" spans="1:14" s="102" customFormat="1" ht="12.75">
      <c r="A20" s="69">
        <v>8</v>
      </c>
      <c r="B20" s="229">
        <f>'Eingaben Netz'!B64</f>
        <v>2031</v>
      </c>
      <c r="D20" s="235">
        <f>'Eingaben Netz'!C64</f>
        <v>0</v>
      </c>
      <c r="E20" s="410">
        <f>IF('Eingaben Netz'!D64=0,D20*'Eingaben Netz'!D$46/1000,'Eingaben Netz'!D64)</f>
        <v>0</v>
      </c>
      <c r="F20" s="234">
        <f t="shared" si="1"/>
        <v>0</v>
      </c>
      <c r="G20" s="235">
        <f t="shared" si="2"/>
        <v>0</v>
      </c>
      <c r="H20" s="236">
        <f>SUM(E20,F20)+H19*(1-H11)</f>
        <v>0</v>
      </c>
      <c r="I20" s="195"/>
      <c r="J20" s="237">
        <f>J19*(1+'Eingaben Netz'!D20)</f>
        <v>105.27454233886725</v>
      </c>
      <c r="K20" s="235">
        <f t="shared" si="0"/>
        <v>0</v>
      </c>
      <c r="L20" s="195"/>
      <c r="M20" s="237">
        <f>M19*(1+'Eingaben Netz'!D36)</f>
        <v>0</v>
      </c>
      <c r="N20" s="235">
        <f>IF(Allgemeines!$J$28="Erlöse=0", 0, G20*M20)</f>
        <v>0</v>
      </c>
    </row>
    <row r="21" spans="1:14" s="102" customFormat="1" ht="12.75">
      <c r="A21" s="69">
        <v>9</v>
      </c>
      <c r="B21" s="229">
        <f>'Eingaben Netz'!B65</f>
        <v>2032</v>
      </c>
      <c r="D21" s="235">
        <f>'Eingaben Netz'!C65</f>
        <v>0</v>
      </c>
      <c r="E21" s="410">
        <f>IF('Eingaben Netz'!D65=0,D21*'Eingaben Netz'!D$46/1000,'Eingaben Netz'!D65)</f>
        <v>0</v>
      </c>
      <c r="F21" s="234">
        <f t="shared" si="1"/>
        <v>0</v>
      </c>
      <c r="G21" s="235">
        <f t="shared" si="2"/>
        <v>0</v>
      </c>
      <c r="H21" s="236">
        <f>SUM(E21,F21)+H20*(1-H11)</f>
        <v>0</v>
      </c>
      <c r="I21" s="195"/>
      <c r="J21" s="237">
        <f>J20*(1+'Eingaben Netz'!D20)</f>
        <v>109.48552403242195</v>
      </c>
      <c r="K21" s="235">
        <f t="shared" si="0"/>
        <v>0</v>
      </c>
      <c r="L21" s="195"/>
      <c r="M21" s="237">
        <f>M20*(1+'Eingaben Netz'!D36)</f>
        <v>0</v>
      </c>
      <c r="N21" s="235">
        <f>IF(Allgemeines!$J$28="Erlöse=0", 0, G21*M21)</f>
        <v>0</v>
      </c>
    </row>
    <row r="22" spans="1:14" s="102" customFormat="1" ht="12.75">
      <c r="A22" s="69">
        <v>10</v>
      </c>
      <c r="B22" s="229">
        <f>'Eingaben Netz'!B66</f>
        <v>2033</v>
      </c>
      <c r="D22" s="235">
        <f>'Eingaben Netz'!C66</f>
        <v>0</v>
      </c>
      <c r="E22" s="410">
        <f>IF('Eingaben Netz'!D66=0,D22*'Eingaben Netz'!D$46/1000,'Eingaben Netz'!D66)</f>
        <v>0</v>
      </c>
      <c r="F22" s="234">
        <f t="shared" si="1"/>
        <v>0</v>
      </c>
      <c r="G22" s="235">
        <f t="shared" si="2"/>
        <v>0</v>
      </c>
      <c r="H22" s="236">
        <f>SUM(E22,F22)+H21*(1-H11)</f>
        <v>0</v>
      </c>
      <c r="I22" s="195"/>
      <c r="J22" s="237">
        <f>J21*(1+'Eingaben Netz'!D20)</f>
        <v>113.86494499371884</v>
      </c>
      <c r="K22" s="235">
        <f t="shared" si="0"/>
        <v>0</v>
      </c>
      <c r="L22" s="195"/>
      <c r="M22" s="237">
        <f>M21*(1+'Eingaben Netz'!D36)</f>
        <v>0</v>
      </c>
      <c r="N22" s="235">
        <f>IF(Allgemeines!$J$28="Erlöse=0", 0, G22*M22)</f>
        <v>0</v>
      </c>
    </row>
    <row r="23" spans="1:14" s="102" customFormat="1" ht="12.75">
      <c r="A23" s="69">
        <v>11</v>
      </c>
      <c r="B23" s="229">
        <f>'Eingaben Netz'!B67</f>
        <v>2034</v>
      </c>
      <c r="D23" s="235">
        <f>'Eingaben Netz'!C67</f>
        <v>0</v>
      </c>
      <c r="E23" s="410">
        <f>IF('Eingaben Netz'!D67=0,D23*'Eingaben Netz'!D$46/1000,'Eingaben Netz'!D67)</f>
        <v>0</v>
      </c>
      <c r="F23" s="234">
        <f t="shared" si="1"/>
        <v>0</v>
      </c>
      <c r="G23" s="235">
        <f t="shared" si="2"/>
        <v>0</v>
      </c>
      <c r="H23" s="236">
        <f>SUM(E23,F23)+H22*(1-H11)</f>
        <v>0</v>
      </c>
      <c r="I23" s="195"/>
      <c r="J23" s="237">
        <f>J22*(1+'Eingaben Netz'!D20)</f>
        <v>118.4195427934676</v>
      </c>
      <c r="K23" s="235">
        <f t="shared" si="0"/>
        <v>0</v>
      </c>
      <c r="L23" s="195"/>
      <c r="M23" s="237">
        <f>M22*(1+'Eingaben Netz'!D36)</f>
        <v>0</v>
      </c>
      <c r="N23" s="235">
        <f>IF(Allgemeines!$J$28="Erlöse=0", 0, G23*M23)</f>
        <v>0</v>
      </c>
    </row>
    <row r="24" spans="1:14" s="102" customFormat="1" ht="12.75">
      <c r="A24" s="69">
        <v>12</v>
      </c>
      <c r="B24" s="229">
        <f>'Eingaben Netz'!B68</f>
        <v>2035</v>
      </c>
      <c r="D24" s="235">
        <f>'Eingaben Netz'!C68</f>
        <v>0</v>
      </c>
      <c r="E24" s="410">
        <f>IF('Eingaben Netz'!D68=0,D24*'Eingaben Netz'!D$46/1000,'Eingaben Netz'!D68)</f>
        <v>0</v>
      </c>
      <c r="F24" s="234">
        <f t="shared" si="1"/>
        <v>0</v>
      </c>
      <c r="G24" s="235">
        <f t="shared" si="2"/>
        <v>0</v>
      </c>
      <c r="H24" s="236">
        <f>SUM(E24,F24)+H23*(1-H11)</f>
        <v>0</v>
      </c>
      <c r="I24" s="195"/>
      <c r="J24" s="237">
        <f>J23*(1+'Eingaben Netz'!D20)</f>
        <v>123.15632450520631</v>
      </c>
      <c r="K24" s="235">
        <f t="shared" si="0"/>
        <v>0</v>
      </c>
      <c r="L24" s="195"/>
      <c r="M24" s="237">
        <f>M23*(1+'Eingaben Netz'!D36)</f>
        <v>0</v>
      </c>
      <c r="N24" s="235">
        <f>IF(Allgemeines!$J$28="Erlöse=0", 0, G24*M24)</f>
        <v>0</v>
      </c>
    </row>
    <row r="25" spans="1:14" s="102" customFormat="1" ht="12.75">
      <c r="A25" s="69">
        <v>13</v>
      </c>
      <c r="B25" s="229">
        <f>'Eingaben Netz'!B69</f>
        <v>2036</v>
      </c>
      <c r="D25" s="235">
        <f>'Eingaben Netz'!C69</f>
        <v>0</v>
      </c>
      <c r="E25" s="410">
        <f>IF('Eingaben Netz'!D69=0,D25*'Eingaben Netz'!D$46/1000,'Eingaben Netz'!D69)</f>
        <v>0</v>
      </c>
      <c r="F25" s="234">
        <f t="shared" si="1"/>
        <v>0</v>
      </c>
      <c r="G25" s="235">
        <f t="shared" si="2"/>
        <v>0</v>
      </c>
      <c r="H25" s="236">
        <f>SUM(E25,F25)+H24*(1-H11)</f>
        <v>0</v>
      </c>
      <c r="I25" s="195"/>
      <c r="J25" s="237">
        <f>J24*(1+'Eingaben Netz'!D20)</f>
        <v>128.08257748541456</v>
      </c>
      <c r="K25" s="235">
        <f t="shared" si="0"/>
        <v>0</v>
      </c>
      <c r="L25" s="195"/>
      <c r="M25" s="237">
        <f>M24*(1+'Eingaben Netz'!D36)</f>
        <v>0</v>
      </c>
      <c r="N25" s="235">
        <f>IF(Allgemeines!$J$28="Erlöse=0", 0, G25*M25)</f>
        <v>0</v>
      </c>
    </row>
    <row r="26" spans="1:14" s="102" customFormat="1" ht="12.75">
      <c r="A26" s="69">
        <v>14</v>
      </c>
      <c r="B26" s="229">
        <f>'Eingaben Netz'!B70</f>
        <v>2037</v>
      </c>
      <c r="D26" s="235">
        <f>'Eingaben Netz'!C70</f>
        <v>0</v>
      </c>
      <c r="E26" s="410">
        <f>IF('Eingaben Netz'!D70=0,D26*'Eingaben Netz'!D$46/1000,'Eingaben Netz'!D70)</f>
        <v>0</v>
      </c>
      <c r="F26" s="234">
        <f t="shared" si="1"/>
        <v>0</v>
      </c>
      <c r="G26" s="235">
        <f t="shared" si="2"/>
        <v>0</v>
      </c>
      <c r="H26" s="236">
        <f>SUM(E26,F26)+H25*(1-H11)</f>
        <v>0</v>
      </c>
      <c r="I26" s="195"/>
      <c r="J26" s="237">
        <f>J25*(1+'Eingaben Netz'!D20)</f>
        <v>133.20588058483114</v>
      </c>
      <c r="K26" s="235">
        <f t="shared" si="0"/>
        <v>0</v>
      </c>
      <c r="L26" s="195"/>
      <c r="M26" s="237">
        <f>M25*(1+'Eingaben Netz'!D36)</f>
        <v>0</v>
      </c>
      <c r="N26" s="235">
        <f>IF(Allgemeines!$J$28="Erlöse=0", 0, G26*M26)</f>
        <v>0</v>
      </c>
    </row>
    <row r="27" spans="1:14" s="102" customFormat="1" ht="12.75">
      <c r="A27" s="69">
        <v>15</v>
      </c>
      <c r="B27" s="229">
        <f>'Eingaben Netz'!B71</f>
        <v>2038</v>
      </c>
      <c r="D27" s="235">
        <f>'Eingaben Netz'!C71</f>
        <v>0</v>
      </c>
      <c r="E27" s="410">
        <f>IF('Eingaben Netz'!D71=0,D27*'Eingaben Netz'!D$46/1000,'Eingaben Netz'!D71)</f>
        <v>0</v>
      </c>
      <c r="F27" s="234">
        <f t="shared" si="1"/>
        <v>0</v>
      </c>
      <c r="G27" s="235">
        <f t="shared" si="2"/>
        <v>0</v>
      </c>
      <c r="H27" s="236">
        <f>SUM(E27,F27)+H26*(1-H11)</f>
        <v>0</v>
      </c>
      <c r="I27" s="195"/>
      <c r="J27" s="237">
        <f>J26*(1+'Eingaben Netz'!D20)</f>
        <v>138.53411580822439</v>
      </c>
      <c r="K27" s="235">
        <f t="shared" si="0"/>
        <v>0</v>
      </c>
      <c r="L27" s="195"/>
      <c r="M27" s="237">
        <f>M26*(1+'Eingaben Netz'!D36)</f>
        <v>0</v>
      </c>
      <c r="N27" s="235">
        <f>IF(Allgemeines!$J$28="Erlöse=0", 0, G27*M27)</f>
        <v>0</v>
      </c>
    </row>
    <row r="28" spans="1:14" s="102" customFormat="1" ht="12.75">
      <c r="A28" s="69">
        <v>16</v>
      </c>
      <c r="B28" s="229">
        <f>'Eingaben Netz'!B72</f>
        <v>2039</v>
      </c>
      <c r="D28" s="235">
        <f>'Eingaben Netz'!C72</f>
        <v>0</v>
      </c>
      <c r="E28" s="410">
        <f>IF('Eingaben Netz'!D72=0,D28*'Eingaben Netz'!D$46/1000,'Eingaben Netz'!D72)</f>
        <v>0</v>
      </c>
      <c r="F28" s="234">
        <f t="shared" si="1"/>
        <v>0</v>
      </c>
      <c r="G28" s="235">
        <f t="shared" si="2"/>
        <v>0</v>
      </c>
      <c r="H28" s="236">
        <f>SUM(E28,F28)+H27*(1-H11)</f>
        <v>0</v>
      </c>
      <c r="I28" s="195"/>
      <c r="J28" s="237">
        <f>J27*(1+'Eingaben Netz'!D20)</f>
        <v>144.07548044055338</v>
      </c>
      <c r="K28" s="235">
        <f t="shared" si="0"/>
        <v>0</v>
      </c>
      <c r="L28" s="195"/>
      <c r="M28" s="237">
        <f>M27*(1+'Eingaben Netz'!D36)</f>
        <v>0</v>
      </c>
      <c r="N28" s="235">
        <f>IF(Allgemeines!$J$28="Erlöse=0", 0, G28*M28)</f>
        <v>0</v>
      </c>
    </row>
    <row r="29" spans="1:14" s="102" customFormat="1" ht="12.75">
      <c r="A29" s="69">
        <v>17</v>
      </c>
      <c r="B29" s="229">
        <f>'Eingaben Netz'!B73</f>
        <v>2040</v>
      </c>
      <c r="D29" s="235">
        <f>'Eingaben Netz'!C73</f>
        <v>0</v>
      </c>
      <c r="E29" s="410">
        <f>IF('Eingaben Netz'!D73=0,D29*'Eingaben Netz'!D$46/1000,'Eingaben Netz'!D73)</f>
        <v>0</v>
      </c>
      <c r="F29" s="234">
        <f t="shared" si="1"/>
        <v>0</v>
      </c>
      <c r="G29" s="235">
        <f t="shared" si="2"/>
        <v>0</v>
      </c>
      <c r="H29" s="236">
        <f>SUM(E29,F29)+H28*(1-H11)</f>
        <v>0</v>
      </c>
      <c r="I29" s="195"/>
      <c r="J29" s="237">
        <f>J28*(1+'Eingaben Netz'!D20)</f>
        <v>149.83849965817552</v>
      </c>
      <c r="K29" s="235">
        <f t="shared" si="0"/>
        <v>0</v>
      </c>
      <c r="L29" s="195"/>
      <c r="M29" s="237">
        <f>M28*(1+'Eingaben Netz'!D36)</f>
        <v>0</v>
      </c>
      <c r="N29" s="235">
        <f>IF(Allgemeines!$J$28="Erlöse=0", 0, G29*M29)</f>
        <v>0</v>
      </c>
    </row>
    <row r="30" spans="1:14" s="102" customFormat="1" ht="12.75">
      <c r="A30" s="69">
        <v>18</v>
      </c>
      <c r="B30" s="229">
        <f>'Eingaben Netz'!B74</f>
        <v>2041</v>
      </c>
      <c r="D30" s="235">
        <f>'Eingaben Netz'!C74</f>
        <v>0</v>
      </c>
      <c r="E30" s="410">
        <f>IF('Eingaben Netz'!D74=0,D30*'Eingaben Netz'!D$46/1000,'Eingaben Netz'!D74)</f>
        <v>0</v>
      </c>
      <c r="F30" s="234">
        <f t="shared" si="1"/>
        <v>0</v>
      </c>
      <c r="G30" s="235">
        <f t="shared" si="2"/>
        <v>0</v>
      </c>
      <c r="H30" s="236">
        <f>SUM(E30,F30)+H29*(1-H11)</f>
        <v>0</v>
      </c>
      <c r="I30" s="195"/>
      <c r="J30" s="237">
        <f>J29*(1+'Eingaben Netz'!D20)</f>
        <v>155.83203964450254</v>
      </c>
      <c r="K30" s="235">
        <f t="shared" si="0"/>
        <v>0</v>
      </c>
      <c r="L30" s="195"/>
      <c r="M30" s="237">
        <f>M29*(1+'Eingaben Netz'!D36)</f>
        <v>0</v>
      </c>
      <c r="N30" s="235">
        <f>IF(Allgemeines!$J$28="Erlöse=0", 0, G30*M30)</f>
        <v>0</v>
      </c>
    </row>
    <row r="31" spans="1:14" s="102" customFormat="1" ht="12.75">
      <c r="A31" s="69">
        <v>19</v>
      </c>
      <c r="B31" s="229">
        <f>'Eingaben Netz'!B75</f>
        <v>2042</v>
      </c>
      <c r="D31" s="235">
        <f>'Eingaben Netz'!C75</f>
        <v>0</v>
      </c>
      <c r="E31" s="410">
        <f>IF('Eingaben Netz'!D75=0,D31*'Eingaben Netz'!D$46/1000,'Eingaben Netz'!D75)</f>
        <v>0</v>
      </c>
      <c r="F31" s="234">
        <f t="shared" si="1"/>
        <v>0</v>
      </c>
      <c r="G31" s="235">
        <f t="shared" si="2"/>
        <v>0</v>
      </c>
      <c r="H31" s="236">
        <f>SUM(E31,F31)+H30*(1-H11)</f>
        <v>0</v>
      </c>
      <c r="I31" s="195"/>
      <c r="J31" s="237">
        <f>J30*(1+'Eingaben Netz'!D20)</f>
        <v>162.06532123028265</v>
      </c>
      <c r="K31" s="235">
        <f t="shared" si="0"/>
        <v>0</v>
      </c>
      <c r="L31" s="195"/>
      <c r="M31" s="237">
        <f>M30*(1+'Eingaben Netz'!D36)</f>
        <v>0</v>
      </c>
      <c r="N31" s="235">
        <f>IF(Allgemeines!$J$28="Erlöse=0", 0, G31*M31)</f>
        <v>0</v>
      </c>
    </row>
    <row r="32" spans="1:14" s="102" customFormat="1" ht="12.75">
      <c r="A32" s="238">
        <v>20</v>
      </c>
      <c r="B32" s="422">
        <f>'Eingaben Netz'!B76</f>
        <v>2043</v>
      </c>
      <c r="D32" s="240">
        <f>'Eingaben Netz'!C76</f>
        <v>0</v>
      </c>
      <c r="E32" s="411">
        <f>IF('Eingaben Netz'!D76=0,D32*'Eingaben Netz'!D$46/1000,'Eingaben Netz'!D76)</f>
        <v>0</v>
      </c>
      <c r="F32" s="239">
        <f t="shared" si="1"/>
        <v>0</v>
      </c>
      <c r="G32" s="240">
        <f t="shared" si="2"/>
        <v>0</v>
      </c>
      <c r="H32" s="241">
        <f>SUM(E32,F32)+H31*(1-H11)</f>
        <v>0</v>
      </c>
      <c r="I32" s="195"/>
      <c r="J32" s="242">
        <f>J31*(1+'Eingaben Netz'!D20)</f>
        <v>168.54793407949396</v>
      </c>
      <c r="K32" s="240">
        <f t="shared" si="0"/>
        <v>0</v>
      </c>
      <c r="L32" s="195"/>
      <c r="M32" s="242">
        <f>M31*(1+'Eingaben Netz'!D36)</f>
        <v>0</v>
      </c>
      <c r="N32" s="240">
        <f>IF(Allgemeines!$J$28="Erlöse=0", 0, G32*M32)</f>
        <v>0</v>
      </c>
    </row>
    <row r="33" spans="2:2" s="30" customFormat="1">
      <c r="B33" s="174"/>
    </row>
    <row r="34" spans="2:2" s="30" customFormat="1">
      <c r="B34" s="174"/>
    </row>
    <row r="35" spans="2:2" s="30" customFormat="1">
      <c r="B35" s="174"/>
    </row>
    <row r="36" spans="2:2" s="30" customFormat="1">
      <c r="B36" s="174"/>
    </row>
    <row r="37" spans="2:2" s="30" customFormat="1">
      <c r="B37" s="174"/>
    </row>
    <row r="38" spans="2:2" s="30" customFormat="1">
      <c r="B38" s="174"/>
    </row>
    <row r="39" spans="2:2" s="30" customFormat="1">
      <c r="B39" s="174"/>
    </row>
  </sheetData>
  <sheetProtection algorithmName="SHA-512" hashValue="LGaEs1JoNITHHDzR6HEcr2gLC1XFuCEhBJVSqsmEAiSse2/lS8KFZUlT8DGCPk6I/8umWepDFHyJAKkFNnPqeg==" saltValue="Y8VTpsARyhepljjwHQaBqg==" spinCount="100000" sheet="1" formatColumns="0"/>
  <mergeCells count="8">
    <mergeCell ref="D9:E9"/>
    <mergeCell ref="J9:K9"/>
    <mergeCell ref="J8:K8"/>
    <mergeCell ref="M8:N8"/>
    <mergeCell ref="G3:I3"/>
    <mergeCell ref="G4:I4"/>
    <mergeCell ref="G5:I5"/>
    <mergeCell ref="G6:I6"/>
  </mergeCells>
  <pageMargins left="0.7" right="0.7" top="0.78740157499999996" bottom="0.78740157499999996" header="0.3" footer="0.3"/>
  <pageSetup paperSize="9" scale="95" orientation="landscape" horizontalDpi="4294967294"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2060"/>
    <outlinePr summaryBelow="0" summaryRight="0"/>
  </sheetPr>
  <dimension ref="A1:AD100"/>
  <sheetViews>
    <sheetView showGridLines="0" zoomScaleNormal="100" workbookViewId="0">
      <pane ySplit="7" topLeftCell="A67" activePane="bottomLeft" state="frozen"/>
      <selection pane="bottomLeft" activeCell="S97" sqref="S97"/>
    </sheetView>
  </sheetViews>
  <sheetFormatPr baseColWidth="10" defaultColWidth="11.5703125" defaultRowHeight="15"/>
  <cols>
    <col min="1" max="1" width="2.85546875" style="365" customWidth="1"/>
    <col min="2" max="6" width="9.5703125" style="365" customWidth="1"/>
    <col min="7" max="7" width="11.42578125" style="365" customWidth="1"/>
    <col min="8" max="14" width="9.5703125" style="365" customWidth="1"/>
    <col min="15" max="15" width="5.42578125" customWidth="1"/>
    <col min="16" max="29" width="11.42578125" customWidth="1"/>
  </cols>
  <sheetData>
    <row r="1" spans="1:30" s="358" customFormat="1" ht="14.45" customHeight="1">
      <c r="A1" s="502"/>
      <c r="B1" s="502"/>
      <c r="C1" s="502"/>
      <c r="D1" s="502"/>
      <c r="E1" s="502"/>
      <c r="F1" s="502"/>
      <c r="G1" s="502"/>
      <c r="H1" s="502"/>
      <c r="I1" s="502"/>
      <c r="J1" s="502"/>
      <c r="K1" s="502"/>
      <c r="L1" s="502"/>
      <c r="M1" s="502"/>
      <c r="N1" s="503" t="str">
        <f>"AGFW-Berechnungstool Version "&amp;Version!C1&amp;" (Stand: "&amp;TEXT(Version!C3, "TT.MM.JJJJ")&amp;")"</f>
        <v>AGFW-Berechnungstool Version 3.0 (Stand: 01.06.2024)</v>
      </c>
      <c r="O1" s="11"/>
      <c r="P1" s="11"/>
    </row>
    <row r="2" spans="1:30" s="358" customFormat="1" ht="78" customHeight="1">
      <c r="A2" s="564" t="s">
        <v>203</v>
      </c>
      <c r="B2" s="564"/>
      <c r="C2" s="564"/>
      <c r="D2" s="564"/>
      <c r="E2" s="564"/>
      <c r="F2" s="564"/>
      <c r="G2" s="564"/>
      <c r="H2" s="564"/>
      <c r="I2" s="564"/>
      <c r="J2" s="564"/>
      <c r="K2" s="564"/>
      <c r="L2" s="564"/>
      <c r="M2" s="564"/>
      <c r="N2" s="564"/>
      <c r="O2" s="11"/>
      <c r="P2" s="11"/>
    </row>
    <row r="3" spans="1:30" s="358" customFormat="1" ht="15.75" customHeight="1">
      <c r="A3" s="492"/>
      <c r="B3" s="492"/>
      <c r="C3" s="492"/>
      <c r="D3" s="492"/>
      <c r="E3" s="478" t="s">
        <v>8</v>
      </c>
      <c r="F3" s="538" t="str">
        <f>IF(Allgemeines!$C$10="","",Allgemeines!$C$10)</f>
        <v/>
      </c>
      <c r="G3" s="538"/>
      <c r="H3" s="538"/>
      <c r="I3" s="492"/>
      <c r="J3" s="492"/>
      <c r="K3" s="492"/>
      <c r="L3" s="492"/>
      <c r="M3" s="492"/>
      <c r="N3" s="492"/>
      <c r="O3" s="11"/>
      <c r="P3" s="11"/>
    </row>
    <row r="4" spans="1:30" s="358" customFormat="1" ht="15.75" customHeight="1">
      <c r="A4" s="492"/>
      <c r="B4" s="492"/>
      <c r="C4" s="492"/>
      <c r="D4" s="492"/>
      <c r="E4" s="478" t="s">
        <v>9</v>
      </c>
      <c r="F4" s="538" t="str">
        <f>IF(Allgemeines!$C$11="","",Allgemeines!$C$11)</f>
        <v/>
      </c>
      <c r="G4" s="538"/>
      <c r="H4" s="538"/>
      <c r="I4" s="492"/>
      <c r="J4" s="492"/>
      <c r="K4" s="492"/>
      <c r="L4" s="492"/>
      <c r="M4" s="492"/>
      <c r="N4" s="492"/>
      <c r="O4" s="11"/>
      <c r="P4" s="11"/>
    </row>
    <row r="5" spans="1:30" s="358" customFormat="1" ht="15.75" customHeight="1">
      <c r="A5" s="492"/>
      <c r="B5" s="492"/>
      <c r="C5" s="492"/>
      <c r="D5" s="492"/>
      <c r="E5" s="478" t="s">
        <v>10</v>
      </c>
      <c r="F5" s="538" t="str">
        <f>IF(Allgemeines!$C$12="","",Allgemeines!$C$12)</f>
        <v/>
      </c>
      <c r="G5" s="538"/>
      <c r="H5" s="538"/>
      <c r="I5" s="492"/>
      <c r="J5" s="492"/>
      <c r="K5" s="492"/>
      <c r="L5" s="492"/>
      <c r="M5" s="492"/>
      <c r="N5" s="492"/>
      <c r="O5" s="11"/>
      <c r="P5" s="11"/>
    </row>
    <row r="6" spans="1:30" s="358" customFormat="1" ht="21.6" customHeight="1">
      <c r="A6" s="492"/>
      <c r="B6" s="492"/>
      <c r="C6" s="492"/>
      <c r="D6" s="492"/>
      <c r="E6" s="478" t="s">
        <v>11</v>
      </c>
      <c r="F6" s="537">
        <f>Allgemeines!$C$13</f>
        <v>0</v>
      </c>
      <c r="G6" s="537"/>
      <c r="H6" s="537"/>
      <c r="I6" s="492"/>
      <c r="J6" s="492"/>
      <c r="K6" s="492"/>
      <c r="L6" s="492"/>
      <c r="M6" s="492"/>
      <c r="N6" s="492"/>
      <c r="O6" s="11"/>
      <c r="P6" s="11"/>
    </row>
    <row r="7" spans="1:30" s="317" customFormat="1" ht="20.100000000000001" customHeight="1">
      <c r="A7" s="571" t="s">
        <v>117</v>
      </c>
      <c r="B7" s="571"/>
      <c r="C7" s="571"/>
      <c r="D7" s="571"/>
      <c r="E7" s="571"/>
      <c r="F7" s="571"/>
      <c r="G7" s="571"/>
      <c r="H7" s="571"/>
      <c r="I7" s="571"/>
      <c r="J7" s="571"/>
      <c r="K7" s="504"/>
      <c r="L7" s="504"/>
      <c r="M7" s="504"/>
      <c r="N7" s="505"/>
    </row>
    <row r="8" spans="1:30" s="317" customFormat="1" ht="19.899999999999999" customHeight="1">
      <c r="A8" s="471" t="s">
        <v>118</v>
      </c>
      <c r="B8" s="493"/>
      <c r="C8" s="493"/>
      <c r="D8" s="493"/>
      <c r="E8" s="493"/>
      <c r="F8" s="494"/>
      <c r="G8" s="494"/>
      <c r="H8" s="494"/>
      <c r="I8" s="495"/>
      <c r="J8" s="496"/>
      <c r="K8" s="495"/>
      <c r="L8" s="495"/>
      <c r="M8" s="495"/>
      <c r="N8" s="494"/>
    </row>
    <row r="9" spans="1:30" s="349" customFormat="1" ht="10.15" customHeight="1">
      <c r="A9" s="52"/>
      <c r="B9" s="101"/>
      <c r="C9" s="101"/>
      <c r="D9" s="101"/>
      <c r="E9" s="101"/>
      <c r="F9" s="102"/>
      <c r="G9" s="102"/>
      <c r="H9" s="102"/>
      <c r="I9" s="74"/>
      <c r="J9" s="103"/>
      <c r="K9" s="74"/>
      <c r="L9" s="74"/>
      <c r="M9" s="74"/>
      <c r="N9" s="102"/>
      <c r="AD9" s="398"/>
    </row>
    <row r="10" spans="1:30" ht="15.6" customHeight="1">
      <c r="A10" s="104"/>
      <c r="B10" s="104"/>
      <c r="C10" s="104"/>
      <c r="D10" s="104"/>
      <c r="E10" s="104"/>
      <c r="F10" s="102"/>
      <c r="G10" s="103" t="s">
        <v>119</v>
      </c>
      <c r="H10" s="105"/>
      <c r="I10" s="102"/>
      <c r="J10" s="102"/>
      <c r="K10" s="102"/>
      <c r="L10" s="102"/>
      <c r="M10" s="102"/>
      <c r="N10" s="102"/>
    </row>
    <row r="11" spans="1:30">
      <c r="A11" s="106" t="s">
        <v>27</v>
      </c>
      <c r="B11" s="106"/>
      <c r="C11" s="107"/>
      <c r="D11" s="107"/>
      <c r="E11" s="107"/>
      <c r="F11" s="106" t="s">
        <v>54</v>
      </c>
      <c r="G11" s="108">
        <f>SUM('Eingaben Netz'!D9:D11)</f>
        <v>0</v>
      </c>
      <c r="H11" s="109"/>
      <c r="I11" s="102"/>
      <c r="J11" s="102"/>
      <c r="K11" s="102"/>
      <c r="L11" s="102"/>
      <c r="M11" s="102"/>
      <c r="N11" s="102"/>
    </row>
    <row r="12" spans="1:30" ht="14.45" customHeight="1">
      <c r="A12" s="106" t="s">
        <v>120</v>
      </c>
      <c r="B12" s="106"/>
      <c r="C12" s="107"/>
      <c r="D12" s="107"/>
      <c r="E12" s="107"/>
      <c r="F12" s="106" t="s">
        <v>54</v>
      </c>
      <c r="G12" s="108">
        <f>SUM('Berechnung Netz'!E14:E33)</f>
        <v>0</v>
      </c>
      <c r="H12" s="109"/>
      <c r="I12" s="102"/>
      <c r="J12" s="102"/>
      <c r="K12" s="102"/>
      <c r="L12" s="102"/>
      <c r="M12" s="243"/>
      <c r="N12" s="102"/>
    </row>
    <row r="13" spans="1:30" ht="7.9" customHeight="1">
      <c r="A13" s="110"/>
      <c r="B13" s="110"/>
      <c r="C13" s="110"/>
      <c r="D13" s="110"/>
      <c r="E13" s="110"/>
      <c r="F13" s="101"/>
      <c r="G13" s="111"/>
      <c r="H13" s="112"/>
      <c r="I13" s="102"/>
      <c r="J13" s="102"/>
      <c r="K13" s="102"/>
      <c r="L13" s="102"/>
      <c r="M13" s="102"/>
      <c r="N13" s="102"/>
    </row>
    <row r="14" spans="1:30" s="365" customFormat="1" ht="14.45" customHeight="1">
      <c r="A14" s="244" t="s">
        <v>204</v>
      </c>
      <c r="B14" s="244"/>
      <c r="C14" s="244"/>
      <c r="D14" s="244"/>
      <c r="E14" s="244"/>
      <c r="F14" s="244" t="s">
        <v>54</v>
      </c>
      <c r="G14" s="245">
        <f>SUM('Berechnung Netz'!M14:M33)</f>
        <v>0</v>
      </c>
      <c r="H14" s="246"/>
      <c r="I14" s="102"/>
      <c r="J14" s="102"/>
      <c r="K14" s="102"/>
      <c r="L14" s="102"/>
      <c r="M14" s="102"/>
      <c r="N14" s="102"/>
    </row>
    <row r="15" spans="1:30" s="365" customFormat="1" ht="14.45" customHeight="1">
      <c r="A15" s="247" t="s">
        <v>184</v>
      </c>
      <c r="B15" s="247"/>
      <c r="C15" s="247"/>
      <c r="D15" s="247"/>
      <c r="E15" s="247"/>
      <c r="F15" s="247"/>
      <c r="G15" s="248">
        <f>SUM('Berechnung Netz'!G14:G33)</f>
        <v>0</v>
      </c>
      <c r="H15" s="249"/>
      <c r="I15" s="102"/>
      <c r="J15" s="102"/>
      <c r="K15" s="102"/>
      <c r="L15" s="102"/>
      <c r="M15" s="102"/>
      <c r="N15" s="102"/>
    </row>
    <row r="16" spans="1:30" s="365" customFormat="1" ht="14.45" customHeight="1">
      <c r="A16" s="247" t="s">
        <v>150</v>
      </c>
      <c r="B16" s="247"/>
      <c r="C16" s="247"/>
      <c r="D16" s="247"/>
      <c r="E16" s="247"/>
      <c r="F16" s="247"/>
      <c r="G16" s="248">
        <f>SUM('Berechnung Netz'!H14:H33)</f>
        <v>0</v>
      </c>
      <c r="H16" s="249"/>
      <c r="I16" s="102"/>
      <c r="J16" s="102"/>
      <c r="K16" s="102"/>
      <c r="L16" s="102"/>
      <c r="M16" s="102"/>
      <c r="N16" s="102"/>
    </row>
    <row r="17" spans="1:29" s="365" customFormat="1" ht="14.45" customHeight="1">
      <c r="A17" s="247" t="s">
        <v>205</v>
      </c>
      <c r="B17" s="247"/>
      <c r="C17" s="247"/>
      <c r="D17" s="247"/>
      <c r="E17" s="247"/>
      <c r="F17" s="247"/>
      <c r="G17" s="248">
        <f>SUM('Berechnung Netz'!J14:J33)</f>
        <v>0</v>
      </c>
      <c r="H17" s="249"/>
      <c r="I17" s="102"/>
      <c r="J17" s="102"/>
      <c r="K17" s="102"/>
      <c r="L17" s="102"/>
      <c r="M17" s="102"/>
      <c r="N17" s="102"/>
    </row>
    <row r="18" spans="1:29" s="365" customFormat="1" ht="14.45" customHeight="1">
      <c r="A18" s="247" t="s">
        <v>206</v>
      </c>
      <c r="B18" s="247"/>
      <c r="C18" s="247"/>
      <c r="D18" s="247"/>
      <c r="E18" s="247"/>
      <c r="F18" s="247"/>
      <c r="G18" s="248">
        <f>SUM('Berechnung Netz'!K14:K33)</f>
        <v>0</v>
      </c>
      <c r="H18" s="249"/>
      <c r="I18" s="102"/>
      <c r="J18" s="102"/>
      <c r="K18" s="102"/>
      <c r="L18" s="102"/>
      <c r="M18" s="102"/>
      <c r="N18" s="102"/>
    </row>
    <row r="19" spans="1:29" ht="14.45" customHeight="1">
      <c r="A19" s="247" t="s">
        <v>207</v>
      </c>
      <c r="B19" s="247"/>
      <c r="C19" s="247"/>
      <c r="D19" s="247"/>
      <c r="E19" s="247"/>
      <c r="F19" s="247"/>
      <c r="G19" s="248">
        <f>SUM('Berechnung Netz'!L14:L33)</f>
        <v>0</v>
      </c>
      <c r="H19" s="249"/>
      <c r="I19" s="102"/>
      <c r="J19" s="102"/>
      <c r="K19" s="102"/>
      <c r="L19" s="102"/>
      <c r="M19" s="102"/>
      <c r="N19" s="102"/>
    </row>
    <row r="20" spans="1:29" s="365" customFormat="1" ht="14.45" customHeight="1">
      <c r="A20" s="117" t="s">
        <v>208</v>
      </c>
      <c r="B20" s="117"/>
      <c r="C20" s="117"/>
      <c r="D20" s="117"/>
      <c r="E20" s="117"/>
      <c r="F20" s="117" t="s">
        <v>54</v>
      </c>
      <c r="G20" s="118">
        <f>SUM('Berechnung Netz'!R14:R33)</f>
        <v>0</v>
      </c>
      <c r="H20" s="119"/>
      <c r="I20" s="102"/>
      <c r="J20" s="102"/>
      <c r="K20" s="102"/>
      <c r="L20" s="102"/>
      <c r="M20" s="102"/>
      <c r="N20" s="102"/>
    </row>
    <row r="21" spans="1:29" s="365" customFormat="1" ht="14.45" customHeight="1">
      <c r="A21" s="250" t="s">
        <v>187</v>
      </c>
      <c r="B21" s="250"/>
      <c r="C21" s="250"/>
      <c r="D21" s="250"/>
      <c r="E21" s="250"/>
      <c r="F21" s="250"/>
      <c r="G21" s="251">
        <f>SUM('Berechnung Netz'!O14:O33)</f>
        <v>0</v>
      </c>
      <c r="H21" s="252"/>
      <c r="I21" s="102"/>
      <c r="J21" s="102"/>
      <c r="K21" s="102"/>
      <c r="L21" s="102"/>
      <c r="M21" s="102"/>
      <c r="N21" s="102"/>
    </row>
    <row r="22" spans="1:29" s="365" customFormat="1" ht="14.45" customHeight="1">
      <c r="A22" s="250" t="s">
        <v>188</v>
      </c>
      <c r="B22" s="250"/>
      <c r="C22" s="250"/>
      <c r="D22" s="250"/>
      <c r="E22" s="250"/>
      <c r="F22" s="250"/>
      <c r="G22" s="251">
        <f>SUM('Berechnung Netz'!P14:P33)</f>
        <v>0</v>
      </c>
      <c r="H22" s="252"/>
      <c r="I22" s="102"/>
      <c r="J22" s="102"/>
      <c r="K22" s="102"/>
      <c r="L22" s="102"/>
      <c r="M22" s="102"/>
      <c r="N22" s="102"/>
    </row>
    <row r="23" spans="1:29" ht="14.45" customHeight="1">
      <c r="A23" s="250" t="s">
        <v>189</v>
      </c>
      <c r="B23" s="250"/>
      <c r="C23" s="250"/>
      <c r="D23" s="250"/>
      <c r="E23" s="250"/>
      <c r="F23" s="250"/>
      <c r="G23" s="251">
        <f>SUM('Berechnung Netz'!Q14:Q33)</f>
        <v>0</v>
      </c>
      <c r="H23" s="252"/>
      <c r="I23" s="102"/>
      <c r="J23" s="102"/>
      <c r="K23" s="102"/>
      <c r="L23" s="102"/>
      <c r="M23" s="102"/>
      <c r="N23" s="102"/>
    </row>
    <row r="24" spans="1:29" ht="14.45" customHeight="1">
      <c r="A24" s="100" t="s">
        <v>209</v>
      </c>
      <c r="B24" s="100"/>
      <c r="C24" s="100"/>
      <c r="D24" s="100"/>
      <c r="E24" s="100"/>
      <c r="F24" s="100" t="s">
        <v>54</v>
      </c>
      <c r="G24" s="253">
        <f>G20+G14</f>
        <v>0</v>
      </c>
      <c r="H24" s="254"/>
      <c r="I24" s="102"/>
      <c r="J24" s="102"/>
      <c r="K24" s="102"/>
      <c r="L24" s="102"/>
      <c r="M24" s="102"/>
      <c r="N24" s="102"/>
    </row>
    <row r="25" spans="1:29" ht="14.45" customHeight="1">
      <c r="A25" s="100" t="s">
        <v>110</v>
      </c>
      <c r="B25" s="100"/>
      <c r="C25" s="100"/>
      <c r="D25" s="100"/>
      <c r="E25" s="100"/>
      <c r="F25" s="100" t="s">
        <v>54</v>
      </c>
      <c r="G25" s="253">
        <f>SUM('Berechnung Netz'!U14:U33)</f>
        <v>0</v>
      </c>
      <c r="H25" s="254"/>
      <c r="I25" s="102"/>
      <c r="J25" s="102"/>
      <c r="K25" s="102"/>
      <c r="L25" s="102"/>
      <c r="M25" s="102"/>
      <c r="N25" s="102"/>
    </row>
    <row r="26" spans="1:29" ht="7.9" customHeight="1">
      <c r="A26" s="102"/>
      <c r="B26" s="102"/>
      <c r="C26" s="102"/>
      <c r="D26" s="102"/>
      <c r="E26" s="102"/>
      <c r="F26" s="102"/>
      <c r="G26" s="102"/>
      <c r="H26" s="102"/>
      <c r="I26" s="102"/>
      <c r="J26" s="102"/>
      <c r="K26" s="102"/>
      <c r="L26" s="102"/>
      <c r="M26" s="102"/>
      <c r="N26" s="102"/>
    </row>
    <row r="27" spans="1:29" ht="6" customHeight="1">
      <c r="A27" s="102"/>
      <c r="B27" s="102"/>
      <c r="C27" s="102"/>
      <c r="D27" s="102"/>
      <c r="E27" s="102"/>
      <c r="F27" s="102"/>
      <c r="G27" s="102"/>
      <c r="H27" s="102"/>
      <c r="I27" s="102"/>
      <c r="J27" s="102"/>
      <c r="K27" s="102"/>
      <c r="L27" s="102"/>
      <c r="M27" s="102"/>
      <c r="N27" s="102"/>
      <c r="O27" s="399"/>
      <c r="P27" s="399"/>
      <c r="Q27" s="399"/>
      <c r="R27" s="399"/>
      <c r="S27" s="399"/>
      <c r="T27" s="399"/>
      <c r="U27" s="399"/>
      <c r="V27" s="399"/>
      <c r="W27" s="399"/>
      <c r="X27" s="399"/>
      <c r="Y27" s="399"/>
      <c r="Z27" s="399"/>
      <c r="AA27" s="399"/>
      <c r="AB27" s="399"/>
      <c r="AC27" s="399"/>
    </row>
    <row r="28" spans="1:29" ht="14.45" customHeight="1">
      <c r="A28" s="123" t="s">
        <v>210</v>
      </c>
      <c r="B28" s="123"/>
      <c r="C28" s="124"/>
      <c r="D28" s="124"/>
      <c r="E28" s="124"/>
      <c r="F28" s="123" t="s">
        <v>54</v>
      </c>
      <c r="G28" s="111">
        <f>G12+G25</f>
        <v>0</v>
      </c>
      <c r="H28" s="570" t="str">
        <f>IF(G28&lt;0,"Wert ist negativ","Wert ist positiv")</f>
        <v>Wert ist positiv</v>
      </c>
      <c r="I28" s="570"/>
      <c r="J28" s="570" t="str">
        <f>IF(G28&lt;0,"Nachweis erbracht","Nachweis nicht erbracht")</f>
        <v>Nachweis nicht erbracht</v>
      </c>
      <c r="K28" s="570"/>
      <c r="L28" s="111"/>
      <c r="M28" s="111"/>
      <c r="N28" s="111"/>
      <c r="O28" s="399"/>
      <c r="P28" s="399"/>
      <c r="Q28" s="399"/>
      <c r="R28" s="399"/>
      <c r="S28" s="399"/>
      <c r="T28" s="399"/>
      <c r="U28" s="399"/>
      <c r="V28" s="399"/>
      <c r="W28" s="399"/>
      <c r="X28" s="399"/>
      <c r="Y28" s="399"/>
      <c r="Z28" s="399"/>
      <c r="AA28" s="399"/>
      <c r="AB28" s="399"/>
      <c r="AC28" s="399"/>
    </row>
    <row r="29" spans="1:29" ht="6.6" customHeight="1">
      <c r="A29" s="123"/>
      <c r="B29" s="123"/>
      <c r="C29" s="123"/>
      <c r="D29" s="123"/>
      <c r="E29" s="123"/>
      <c r="F29" s="123"/>
      <c r="G29" s="102"/>
      <c r="H29" s="111"/>
      <c r="I29" s="102"/>
      <c r="J29" s="102"/>
      <c r="K29" s="111"/>
      <c r="L29" s="111"/>
      <c r="M29" s="111"/>
      <c r="N29" s="111"/>
      <c r="O29" s="400"/>
      <c r="P29" s="400"/>
      <c r="Q29" s="401"/>
      <c r="R29" s="400"/>
      <c r="S29" s="400"/>
      <c r="T29" s="401"/>
      <c r="U29" s="400"/>
      <c r="V29" s="400"/>
      <c r="W29" s="401"/>
      <c r="X29" s="400"/>
      <c r="Y29" s="400"/>
      <c r="Z29" s="401"/>
      <c r="AA29" s="400"/>
      <c r="AB29" s="400"/>
      <c r="AC29" s="401"/>
    </row>
    <row r="30" spans="1:29" ht="14.45" customHeight="1">
      <c r="A30" s="123" t="s">
        <v>211</v>
      </c>
      <c r="B30" s="123"/>
      <c r="C30" s="124"/>
      <c r="D30" s="124"/>
      <c r="E30" s="124"/>
      <c r="F30" s="102"/>
      <c r="G30" s="125" t="e">
        <f>ABS(G25/(G12))</f>
        <v>#DIV/0!</v>
      </c>
      <c r="H30" s="125"/>
      <c r="I30" s="126"/>
      <c r="J30" s="127"/>
      <c r="K30" s="126"/>
      <c r="L30" s="126"/>
      <c r="M30" s="126"/>
      <c r="N30" s="127"/>
      <c r="O30" s="400"/>
      <c r="P30" s="400"/>
      <c r="Q30" s="401"/>
      <c r="R30" s="400"/>
      <c r="S30" s="400"/>
      <c r="T30" s="401"/>
      <c r="U30" s="400"/>
      <c r="V30" s="400"/>
      <c r="W30" s="401"/>
      <c r="X30" s="400"/>
      <c r="Y30" s="400"/>
      <c r="Z30" s="401"/>
      <c r="AA30" s="400"/>
      <c r="AB30" s="400"/>
      <c r="AC30" s="401"/>
    </row>
    <row r="31" spans="1:29" s="317" customFormat="1" ht="9.6" customHeight="1">
      <c r="A31" s="123"/>
      <c r="B31" s="123"/>
      <c r="C31" s="123"/>
      <c r="D31" s="123"/>
      <c r="E31" s="123"/>
      <c r="F31" s="102"/>
      <c r="G31" s="125"/>
      <c r="H31" s="125"/>
      <c r="I31" s="126"/>
      <c r="J31" s="127"/>
      <c r="K31" s="126"/>
      <c r="L31" s="126"/>
      <c r="M31" s="126"/>
      <c r="N31" s="127"/>
    </row>
    <row r="32" spans="1:29" ht="19.899999999999999" customHeight="1">
      <c r="A32" s="471" t="s">
        <v>83</v>
      </c>
      <c r="B32" s="493"/>
      <c r="C32" s="493"/>
      <c r="D32" s="493"/>
      <c r="E32" s="493"/>
      <c r="F32" s="494"/>
      <c r="G32" s="494"/>
      <c r="H32" s="494"/>
      <c r="I32" s="495"/>
      <c r="J32" s="496"/>
      <c r="K32" s="495"/>
      <c r="L32" s="495"/>
      <c r="M32" s="495"/>
      <c r="N32" s="494"/>
    </row>
    <row r="33" spans="1:28" ht="14.45" customHeight="1">
      <c r="A33" s="110" t="s">
        <v>125</v>
      </c>
      <c r="B33" s="110"/>
      <c r="C33" s="110"/>
      <c r="D33" s="110"/>
      <c r="E33" s="110"/>
      <c r="F33" s="102"/>
      <c r="G33" s="103">
        <f>'Eingaben Netz'!B9</f>
        <v>2024</v>
      </c>
      <c r="H33" s="102"/>
      <c r="I33" s="102"/>
      <c r="J33" s="102"/>
      <c r="K33" s="102"/>
      <c r="L33" s="102"/>
      <c r="M33" s="102"/>
      <c r="N33" s="102"/>
    </row>
    <row r="34" spans="1:28" ht="6" customHeight="1">
      <c r="A34" s="110"/>
      <c r="B34" s="110"/>
      <c r="C34" s="110"/>
      <c r="D34" s="110"/>
      <c r="E34" s="110"/>
      <c r="F34" s="102"/>
      <c r="G34" s="74"/>
      <c r="H34" s="102"/>
      <c r="I34" s="102"/>
      <c r="J34" s="102"/>
      <c r="K34" s="102"/>
      <c r="L34" s="102"/>
      <c r="M34" s="102"/>
      <c r="N34" s="102"/>
      <c r="O34" s="402"/>
      <c r="P34" s="402"/>
      <c r="Q34" s="402"/>
      <c r="R34" s="402"/>
      <c r="S34" s="402"/>
      <c r="T34" s="402"/>
      <c r="U34" s="402"/>
      <c r="V34" s="402"/>
      <c r="W34" s="402"/>
      <c r="X34" s="402"/>
      <c r="Y34" s="402"/>
      <c r="Z34" s="402"/>
      <c r="AA34" s="402"/>
      <c r="AB34" s="402"/>
    </row>
    <row r="35" spans="1:28" ht="15.6" customHeight="1">
      <c r="A35" s="102"/>
      <c r="B35" s="102"/>
      <c r="C35" s="102"/>
      <c r="D35" s="102"/>
      <c r="E35" s="102"/>
      <c r="F35" s="102"/>
      <c r="G35" s="128" t="s">
        <v>119</v>
      </c>
      <c r="H35" s="129">
        <f>'Eingaben Netz'!B57</f>
        <v>2024</v>
      </c>
      <c r="I35" s="130">
        <f>'Eingaben Netz'!B58</f>
        <v>2025</v>
      </c>
      <c r="J35" s="131">
        <f>'Eingaben Netz'!B59</f>
        <v>2026</v>
      </c>
      <c r="K35" s="255"/>
      <c r="L35" s="255"/>
      <c r="M35" s="255"/>
      <c r="N35" s="255"/>
    </row>
    <row r="36" spans="1:28" ht="14.45" customHeight="1">
      <c r="A36" s="110" t="s">
        <v>126</v>
      </c>
      <c r="B36" s="110"/>
      <c r="C36" s="110"/>
      <c r="D36" s="110"/>
      <c r="E36" s="110"/>
      <c r="F36" s="102" t="s">
        <v>54</v>
      </c>
      <c r="G36" s="132">
        <f>SUM(H36:J36)</f>
        <v>0</v>
      </c>
      <c r="H36" s="133">
        <f>'Eingaben Netz'!D9</f>
        <v>0</v>
      </c>
      <c r="I36" s="134">
        <f>'Eingaben Netz'!D10</f>
        <v>0</v>
      </c>
      <c r="J36" s="135">
        <f>'Eingaben Netz'!D11</f>
        <v>0</v>
      </c>
      <c r="K36" s="102"/>
      <c r="L36" s="102"/>
      <c r="M36" s="102"/>
      <c r="N36" s="102"/>
    </row>
    <row r="37" spans="1:28" ht="7.9" customHeight="1">
      <c r="A37" s="110"/>
      <c r="B37" s="110"/>
      <c r="C37" s="110"/>
      <c r="D37" s="110"/>
      <c r="E37" s="110"/>
      <c r="F37" s="102"/>
      <c r="G37" s="133"/>
      <c r="H37" s="133"/>
      <c r="I37" s="134"/>
      <c r="J37" s="256"/>
      <c r="K37" s="102"/>
      <c r="L37" s="102"/>
      <c r="M37" s="102"/>
      <c r="N37" s="102"/>
    </row>
    <row r="38" spans="1:28" ht="14.45" customHeight="1">
      <c r="A38" s="101" t="s">
        <v>188</v>
      </c>
      <c r="B38" s="101"/>
      <c r="C38" s="101"/>
      <c r="D38" s="101"/>
      <c r="E38" s="101"/>
      <c r="F38" s="102" t="s">
        <v>54</v>
      </c>
      <c r="G38" s="132">
        <f>SUM(H38:J38)</f>
        <v>0</v>
      </c>
      <c r="H38" s="133">
        <f>'Eingaben Netz'!D40</f>
        <v>0</v>
      </c>
      <c r="I38" s="134">
        <f>'Eingaben Netz'!D41</f>
        <v>0</v>
      </c>
      <c r="J38" s="135">
        <f>'Eingaben Netz'!D42</f>
        <v>0</v>
      </c>
      <c r="K38" s="102"/>
      <c r="L38" s="102"/>
      <c r="M38" s="102"/>
      <c r="N38" s="102"/>
    </row>
    <row r="39" spans="1:28" ht="14.45" customHeight="1">
      <c r="A39" s="101" t="s">
        <v>160</v>
      </c>
      <c r="B39" s="101"/>
      <c r="C39" s="101"/>
      <c r="D39" s="101"/>
      <c r="E39" s="101"/>
      <c r="F39" s="102" t="s">
        <v>54</v>
      </c>
      <c r="G39" s="132">
        <f>SUM(H39:J39)</f>
        <v>0</v>
      </c>
      <c r="H39" s="133">
        <f>'Eingaben Netz'!F40</f>
        <v>0</v>
      </c>
      <c r="I39" s="134">
        <f>'Eingaben Netz'!F41</f>
        <v>0</v>
      </c>
      <c r="J39" s="135">
        <f>'Eingaben Netz'!F42</f>
        <v>0</v>
      </c>
      <c r="K39" s="102"/>
      <c r="L39" s="102"/>
      <c r="M39" s="102"/>
      <c r="N39" s="102"/>
    </row>
    <row r="40" spans="1:28" ht="7.9" customHeight="1">
      <c r="A40" s="102"/>
      <c r="B40" s="102"/>
      <c r="C40" s="102"/>
      <c r="D40" s="102"/>
      <c r="E40" s="102"/>
      <c r="F40" s="102"/>
      <c r="G40" s="257"/>
      <c r="H40" s="102"/>
      <c r="I40" s="102"/>
      <c r="J40" s="102"/>
      <c r="K40" s="102"/>
      <c r="L40" s="102"/>
      <c r="M40" s="102"/>
      <c r="N40" s="102"/>
      <c r="O40" s="403"/>
      <c r="P40" s="403"/>
      <c r="Q40" s="403"/>
      <c r="R40" s="403"/>
      <c r="S40" s="403"/>
      <c r="T40" s="403"/>
      <c r="U40" s="403"/>
      <c r="V40" s="403"/>
      <c r="W40" s="403"/>
      <c r="X40" s="403"/>
      <c r="Y40" s="403"/>
      <c r="Z40" s="403"/>
      <c r="AA40" s="403"/>
      <c r="AB40" s="403"/>
    </row>
    <row r="41" spans="1:28" ht="14.45" customHeight="1">
      <c r="A41" s="101" t="s">
        <v>212</v>
      </c>
      <c r="B41" s="101"/>
      <c r="C41" s="101"/>
      <c r="D41" s="101"/>
      <c r="E41" s="101"/>
      <c r="F41" s="102" t="s">
        <v>173</v>
      </c>
      <c r="G41" s="132">
        <f>SUM('Eingaben Netz'!D57:D76)</f>
        <v>0</v>
      </c>
      <c r="H41" s="258"/>
      <c r="I41" s="258"/>
      <c r="J41" s="258"/>
      <c r="K41" s="258"/>
      <c r="L41" s="258"/>
      <c r="M41" s="258"/>
      <c r="N41" s="258"/>
    </row>
    <row r="42" spans="1:28" ht="7.9" customHeight="1">
      <c r="A42" s="102"/>
      <c r="B42" s="102"/>
      <c r="C42" s="102"/>
      <c r="D42" s="102"/>
      <c r="E42" s="102"/>
      <c r="F42" s="102"/>
      <c r="G42" s="101"/>
      <c r="H42" s="102"/>
      <c r="I42" s="102"/>
      <c r="J42" s="102"/>
      <c r="K42" s="102"/>
      <c r="L42" s="102"/>
      <c r="M42" s="102"/>
      <c r="N42" s="102"/>
    </row>
    <row r="43" spans="1:28" ht="14.45" customHeight="1">
      <c r="A43" s="101" t="s">
        <v>156</v>
      </c>
      <c r="B43" s="101"/>
      <c r="C43" s="101"/>
      <c r="D43" s="101"/>
      <c r="E43" s="101"/>
      <c r="F43" s="102" t="s">
        <v>213</v>
      </c>
      <c r="G43" s="111">
        <f>'Eingaben Netz'!D34</f>
        <v>0</v>
      </c>
      <c r="H43" s="258"/>
      <c r="I43" s="102"/>
      <c r="J43" s="102"/>
      <c r="K43" s="102"/>
      <c r="L43" s="102"/>
      <c r="M43" s="102"/>
      <c r="N43" s="102"/>
    </row>
    <row r="44" spans="1:28" ht="7.9" customHeight="1">
      <c r="A44" s="101"/>
      <c r="B44" s="101"/>
      <c r="C44" s="101"/>
      <c r="D44" s="101"/>
      <c r="E44" s="101"/>
      <c r="F44" s="102"/>
      <c r="G44" s="259"/>
      <c r="H44" s="260"/>
      <c r="I44" s="102"/>
      <c r="J44" s="102"/>
      <c r="K44" s="102"/>
      <c r="L44" s="102"/>
      <c r="M44" s="102"/>
      <c r="N44" s="102"/>
    </row>
    <row r="45" spans="1:28" ht="14.45" customHeight="1">
      <c r="A45" s="101" t="s">
        <v>214</v>
      </c>
      <c r="B45" s="101"/>
      <c r="C45" s="101"/>
      <c r="D45" s="101"/>
      <c r="E45" s="101"/>
      <c r="F45" s="102" t="s">
        <v>164</v>
      </c>
      <c r="G45" s="111">
        <f>'Eingaben Netz'!D46</f>
        <v>0</v>
      </c>
      <c r="H45" s="258"/>
      <c r="I45" s="102"/>
      <c r="J45" s="102"/>
      <c r="K45" s="102"/>
      <c r="L45" s="102"/>
      <c r="M45" s="102"/>
      <c r="N45" s="102"/>
    </row>
    <row r="46" spans="1:28" ht="14.45" customHeight="1">
      <c r="A46" s="101" t="s">
        <v>167</v>
      </c>
      <c r="B46" s="101"/>
      <c r="C46" s="101"/>
      <c r="D46" s="101"/>
      <c r="E46" s="101"/>
      <c r="F46" s="102"/>
      <c r="G46" s="126">
        <f>'Eingaben Netz'!D50</f>
        <v>0</v>
      </c>
      <c r="H46" s="127"/>
      <c r="I46" s="102"/>
      <c r="J46" s="102"/>
      <c r="K46" s="102"/>
      <c r="L46" s="102"/>
      <c r="M46" s="102"/>
      <c r="N46" s="102"/>
    </row>
    <row r="47" spans="1:28" ht="14.45" customHeight="1">
      <c r="A47" s="101" t="s">
        <v>215</v>
      </c>
      <c r="B47" s="101"/>
      <c r="C47" s="101"/>
      <c r="D47" s="101"/>
      <c r="E47" s="101"/>
      <c r="F47" s="102"/>
      <c r="G47" s="126">
        <f>'Eingaben Netz'!D19</f>
        <v>0</v>
      </c>
      <c r="H47" s="127"/>
      <c r="I47" s="102"/>
      <c r="J47" s="102"/>
      <c r="K47" s="102"/>
      <c r="L47" s="102"/>
      <c r="M47" s="102"/>
      <c r="N47" s="102"/>
    </row>
    <row r="48" spans="1:28" s="317" customFormat="1" ht="9" customHeight="1">
      <c r="A48" s="102"/>
      <c r="B48" s="102"/>
      <c r="C48" s="102"/>
      <c r="D48" s="102"/>
      <c r="E48" s="102"/>
      <c r="F48" s="102"/>
      <c r="G48" s="102"/>
      <c r="H48" s="102"/>
      <c r="I48" s="102"/>
      <c r="J48" s="103"/>
      <c r="K48" s="74"/>
      <c r="L48" s="74"/>
      <c r="M48" s="74"/>
      <c r="N48" s="102"/>
    </row>
    <row r="49" spans="1:14" ht="14.45" customHeight="1">
      <c r="A49" s="471" t="s">
        <v>128</v>
      </c>
      <c r="B49" s="493"/>
      <c r="C49" s="493"/>
      <c r="D49" s="493"/>
      <c r="E49" s="493"/>
      <c r="F49" s="494"/>
      <c r="G49" s="494"/>
      <c r="H49" s="494"/>
      <c r="I49" s="495"/>
      <c r="J49" s="496"/>
      <c r="K49" s="495"/>
      <c r="L49" s="495"/>
      <c r="M49" s="495"/>
      <c r="N49" s="494"/>
    </row>
    <row r="50" spans="1:14" ht="6" customHeight="1">
      <c r="A50" s="102"/>
      <c r="B50" s="102"/>
      <c r="C50" s="102"/>
      <c r="D50" s="102"/>
      <c r="E50" s="102"/>
      <c r="F50" s="102"/>
      <c r="G50" s="102"/>
      <c r="H50" s="74"/>
      <c r="I50" s="102"/>
      <c r="J50" s="103"/>
      <c r="K50" s="74"/>
      <c r="L50" s="74"/>
      <c r="M50" s="74"/>
      <c r="N50" s="102"/>
    </row>
    <row r="51" spans="1:14" ht="14.45" customHeight="1">
      <c r="A51" s="110" t="s">
        <v>129</v>
      </c>
      <c r="B51" s="110"/>
      <c r="C51" s="110"/>
      <c r="D51" s="110"/>
      <c r="E51" s="110"/>
      <c r="F51" s="102"/>
      <c r="G51" s="103" t="s">
        <v>216</v>
      </c>
      <c r="H51" s="74"/>
      <c r="I51" s="102"/>
      <c r="J51" s="63"/>
      <c r="K51" s="74"/>
      <c r="L51" s="74"/>
      <c r="M51" s="74"/>
      <c r="N51" s="102"/>
    </row>
    <row r="52" spans="1:14" ht="14.45" customHeight="1">
      <c r="A52" s="110" t="s">
        <v>131</v>
      </c>
      <c r="B52" s="110"/>
      <c r="C52" s="110"/>
      <c r="D52" s="110"/>
      <c r="E52" s="110"/>
      <c r="F52" s="102"/>
      <c r="G52" s="138">
        <v>0.08</v>
      </c>
      <c r="H52" s="261"/>
      <c r="I52" s="102"/>
      <c r="J52" s="63"/>
      <c r="K52" s="74"/>
      <c r="L52" s="74"/>
      <c r="M52" s="74"/>
      <c r="N52" s="102"/>
    </row>
    <row r="53" spans="1:14" ht="14.45" customHeight="1">
      <c r="A53" s="110" t="s">
        <v>132</v>
      </c>
      <c r="B53" s="110"/>
      <c r="C53" s="110"/>
      <c r="D53" s="110"/>
      <c r="E53" s="110"/>
      <c r="F53" s="102"/>
      <c r="G53" s="103" t="s">
        <v>133</v>
      </c>
      <c r="H53" s="74"/>
      <c r="I53" s="102"/>
      <c r="J53" s="63"/>
      <c r="K53" s="74"/>
      <c r="L53" s="74"/>
      <c r="M53" s="74"/>
      <c r="N53" s="102"/>
    </row>
    <row r="54" spans="1:14" ht="14.45" customHeight="1">
      <c r="A54" s="110"/>
      <c r="B54" s="110"/>
      <c r="C54" s="110"/>
      <c r="D54" s="110"/>
      <c r="E54" s="110"/>
      <c r="F54" s="102"/>
      <c r="G54" s="103"/>
      <c r="H54" s="74"/>
      <c r="I54" s="102"/>
      <c r="J54" s="63"/>
      <c r="K54" s="74"/>
      <c r="L54" s="74"/>
      <c r="M54" s="74"/>
      <c r="N54" s="102"/>
    </row>
    <row r="55" spans="1:14" ht="14.45" customHeight="1">
      <c r="A55" s="110" t="s">
        <v>217</v>
      </c>
      <c r="B55" s="110"/>
      <c r="C55" s="110"/>
      <c r="D55" s="110"/>
      <c r="E55" s="110"/>
      <c r="F55" s="102" t="s">
        <v>218</v>
      </c>
      <c r="G55" s="111">
        <f>'Eingaben Netz'!D17</f>
        <v>80</v>
      </c>
      <c r="H55" s="258" t="s">
        <v>219</v>
      </c>
      <c r="I55" s="258"/>
      <c r="J55" s="258"/>
      <c r="K55" s="102"/>
      <c r="L55" s="102"/>
      <c r="M55" s="102"/>
      <c r="N55" s="102"/>
    </row>
    <row r="56" spans="1:14" ht="14.45" customHeight="1">
      <c r="A56" s="110" t="s">
        <v>220</v>
      </c>
      <c r="B56" s="110"/>
      <c r="C56" s="110"/>
      <c r="D56" s="110"/>
      <c r="E56" s="110"/>
      <c r="F56" s="102"/>
      <c r="G56" s="259">
        <f>'Eingaben Netz'!D20</f>
        <v>0.04</v>
      </c>
      <c r="H56" s="260"/>
      <c r="I56" s="258"/>
      <c r="J56" s="258"/>
      <c r="K56" s="102"/>
      <c r="L56" s="102"/>
      <c r="M56" s="102"/>
      <c r="N56" s="102"/>
    </row>
    <row r="57" spans="1:14" ht="14.45" customHeight="1">
      <c r="A57" s="110"/>
      <c r="B57" s="110"/>
      <c r="C57" s="110"/>
      <c r="D57" s="110"/>
      <c r="E57" s="110"/>
      <c r="F57" s="102"/>
      <c r="G57" s="111"/>
      <c r="H57" s="258"/>
      <c r="I57" s="258"/>
      <c r="J57" s="258"/>
      <c r="K57" s="102"/>
      <c r="L57" s="102"/>
      <c r="M57" s="102"/>
      <c r="N57" s="102"/>
    </row>
    <row r="58" spans="1:14" ht="14.45" customHeight="1">
      <c r="A58" s="110" t="s">
        <v>221</v>
      </c>
      <c r="B58" s="110"/>
      <c r="C58" s="110"/>
      <c r="D58" s="110"/>
      <c r="E58" s="110"/>
      <c r="F58" s="102"/>
      <c r="G58" s="259">
        <f>'Eingaben Netz'!D15</f>
        <v>0.12</v>
      </c>
      <c r="H58" s="258" t="s">
        <v>75</v>
      </c>
      <c r="I58" s="262"/>
      <c r="J58" s="263" t="str">
        <f>IF(G58=0%,"Nebenkosten sind bereits in Investitionen enthalten","")</f>
        <v/>
      </c>
      <c r="K58" s="102"/>
      <c r="L58" s="102"/>
      <c r="M58" s="102"/>
      <c r="N58" s="102"/>
    </row>
    <row r="59" spans="1:14" ht="14.45" customHeight="1">
      <c r="A59" s="101" t="s">
        <v>205</v>
      </c>
      <c r="B59" s="101"/>
      <c r="C59" s="101"/>
      <c r="D59" s="101"/>
      <c r="E59" s="101"/>
      <c r="F59" s="102"/>
      <c r="G59" s="259">
        <f>'Eingaben Netz'!D22</f>
        <v>0.02</v>
      </c>
      <c r="H59" s="264" t="s">
        <v>75</v>
      </c>
      <c r="I59" s="102"/>
      <c r="J59" s="102"/>
      <c r="K59" s="102"/>
      <c r="L59" s="102"/>
      <c r="M59" s="102"/>
      <c r="N59" s="102"/>
    </row>
    <row r="60" spans="1:14" ht="14.45" customHeight="1">
      <c r="A60" s="101" t="s">
        <v>222</v>
      </c>
      <c r="B60" s="101"/>
      <c r="C60" s="101"/>
      <c r="D60" s="101"/>
      <c r="E60" s="101"/>
      <c r="F60" s="102" t="s">
        <v>64</v>
      </c>
      <c r="G60" s="255">
        <f>'Eingaben Netz'!D24</f>
        <v>380</v>
      </c>
      <c r="H60" s="264"/>
      <c r="I60" s="102"/>
      <c r="J60" s="102"/>
      <c r="K60" s="102"/>
      <c r="L60" s="102"/>
      <c r="M60" s="102"/>
      <c r="N60" s="102"/>
    </row>
    <row r="61" spans="1:14" ht="14.45" customHeight="1">
      <c r="A61" s="101" t="s">
        <v>206</v>
      </c>
      <c r="B61" s="101"/>
      <c r="C61" s="101"/>
      <c r="D61" s="101"/>
      <c r="E61" s="101"/>
      <c r="F61" s="102"/>
      <c r="G61" s="259">
        <f>'Eingaben Netz'!D26</f>
        <v>0.02</v>
      </c>
      <c r="H61" s="264" t="s">
        <v>75</v>
      </c>
      <c r="I61" s="102"/>
      <c r="J61" s="102"/>
      <c r="K61" s="102"/>
      <c r="L61" s="102"/>
      <c r="M61" s="102"/>
      <c r="N61" s="102"/>
    </row>
    <row r="62" spans="1:14" ht="14.45" customHeight="1">
      <c r="A62" s="101" t="s">
        <v>207</v>
      </c>
      <c r="B62" s="101"/>
      <c r="C62" s="101"/>
      <c r="D62" s="101"/>
      <c r="E62" s="101"/>
      <c r="F62" s="102"/>
      <c r="G62" s="259">
        <f>'Eingaben Netz'!D30</f>
        <v>0.1</v>
      </c>
      <c r="H62" s="264" t="s">
        <v>155</v>
      </c>
      <c r="I62" s="102"/>
      <c r="J62" s="102"/>
      <c r="K62" s="102"/>
      <c r="L62" s="102"/>
      <c r="M62" s="102"/>
      <c r="N62" s="102"/>
    </row>
    <row r="63" spans="1:14" ht="14.45" customHeight="1">
      <c r="A63" s="101"/>
      <c r="B63" s="101"/>
      <c r="C63" s="101"/>
      <c r="D63" s="101"/>
      <c r="E63" s="101"/>
      <c r="F63" s="102"/>
      <c r="G63" s="259"/>
      <c r="H63" s="260"/>
      <c r="I63" s="264"/>
      <c r="J63" s="102"/>
      <c r="K63" s="102"/>
      <c r="L63" s="102"/>
      <c r="M63" s="102"/>
      <c r="N63" s="102"/>
    </row>
    <row r="64" spans="1:14" ht="14.45" customHeight="1">
      <c r="A64" s="101" t="s">
        <v>223</v>
      </c>
      <c r="B64" s="101"/>
      <c r="C64" s="101"/>
      <c r="D64" s="101"/>
      <c r="E64" s="101"/>
      <c r="F64" s="102"/>
      <c r="G64" s="259">
        <f>'Eingaben Netz'!D36</f>
        <v>0.04</v>
      </c>
      <c r="H64" s="260"/>
      <c r="I64" s="102"/>
      <c r="J64" s="102"/>
      <c r="K64" s="102"/>
      <c r="L64" s="102"/>
      <c r="M64" s="102"/>
      <c r="N64" s="102"/>
    </row>
    <row r="65" spans="1:26" ht="14.45" customHeight="1">
      <c r="A65" s="101" t="s">
        <v>166</v>
      </c>
      <c r="B65" s="101"/>
      <c r="C65" s="101"/>
      <c r="D65" s="101"/>
      <c r="E65" s="101"/>
      <c r="F65" s="102"/>
      <c r="G65" s="259">
        <f>'Eingaben Netz'!D48</f>
        <v>0.12</v>
      </c>
      <c r="H65" s="260"/>
      <c r="I65" s="102"/>
      <c r="J65" s="102"/>
      <c r="K65" s="102"/>
      <c r="L65" s="102"/>
      <c r="M65" s="102"/>
      <c r="N65" s="102"/>
    </row>
    <row r="66" spans="1:26" s="317" customFormat="1" ht="14.45" customHeight="1">
      <c r="A66" s="101"/>
      <c r="B66" s="101"/>
      <c r="C66" s="101"/>
      <c r="D66" s="101"/>
      <c r="E66" s="101"/>
      <c r="F66" s="102"/>
      <c r="G66" s="259"/>
      <c r="H66" s="260"/>
      <c r="I66" s="102"/>
      <c r="J66" s="102"/>
      <c r="K66" s="102"/>
      <c r="L66" s="102"/>
      <c r="M66" s="102"/>
      <c r="N66" s="102"/>
    </row>
    <row r="67" spans="1:26" s="317" customFormat="1" ht="19.899999999999999" customHeight="1">
      <c r="A67" s="471" t="s">
        <v>136</v>
      </c>
      <c r="B67" s="471"/>
      <c r="C67" s="493"/>
      <c r="D67" s="493"/>
      <c r="E67" s="493"/>
      <c r="F67" s="494"/>
      <c r="G67" s="494"/>
      <c r="H67" s="494"/>
      <c r="I67" s="495"/>
      <c r="J67" s="496"/>
      <c r="K67" s="495"/>
      <c r="L67" s="495"/>
      <c r="M67" s="495"/>
      <c r="N67" s="494"/>
    </row>
    <row r="68" spans="1:26" ht="15.75">
      <c r="A68" s="52"/>
      <c r="B68" s="52"/>
      <c r="C68" s="101"/>
      <c r="D68" s="101"/>
      <c r="E68" s="101"/>
      <c r="F68" s="102"/>
      <c r="G68" s="102"/>
      <c r="H68" s="102"/>
      <c r="I68" s="74"/>
      <c r="J68" s="103"/>
      <c r="K68" s="74"/>
      <c r="L68" s="74"/>
      <c r="M68" s="74"/>
      <c r="N68" s="417"/>
      <c r="O68" s="404"/>
      <c r="P68" s="405"/>
      <c r="Q68" s="405"/>
      <c r="R68" s="405"/>
      <c r="S68" s="405"/>
      <c r="T68" s="405"/>
      <c r="U68" s="405"/>
      <c r="V68" s="405"/>
      <c r="W68" s="405"/>
      <c r="X68" s="405"/>
      <c r="Y68" s="405"/>
      <c r="Z68" s="405"/>
    </row>
    <row r="69" spans="1:26" ht="34.5">
      <c r="A69" s="413" t="s">
        <v>48</v>
      </c>
      <c r="B69" s="265" t="s">
        <v>224</v>
      </c>
      <c r="C69" s="265" t="s">
        <v>225</v>
      </c>
      <c r="D69" s="266" t="s">
        <v>226</v>
      </c>
      <c r="E69" s="266" t="s">
        <v>227</v>
      </c>
      <c r="F69" s="267" t="s">
        <v>228</v>
      </c>
      <c r="G69" s="267" t="s">
        <v>229</v>
      </c>
      <c r="H69" s="267" t="s">
        <v>230</v>
      </c>
      <c r="I69" s="268" t="s">
        <v>204</v>
      </c>
      <c r="J69" s="269" t="s">
        <v>231</v>
      </c>
      <c r="K69" s="270" t="s">
        <v>188</v>
      </c>
      <c r="L69" s="269" t="s">
        <v>232</v>
      </c>
      <c r="M69" s="271" t="s">
        <v>233</v>
      </c>
      <c r="N69" s="272" t="s">
        <v>234</v>
      </c>
      <c r="O69" s="404"/>
      <c r="P69" s="405"/>
      <c r="Q69" s="405"/>
      <c r="R69" s="405"/>
      <c r="S69" s="405"/>
      <c r="T69" s="405"/>
      <c r="U69" s="405"/>
      <c r="V69" s="405"/>
      <c r="W69" s="405"/>
      <c r="X69" s="405"/>
      <c r="Y69" s="405"/>
      <c r="Z69" s="405"/>
    </row>
    <row r="70" spans="1:26">
      <c r="A70" s="414"/>
      <c r="B70" s="273"/>
      <c r="C70" s="273"/>
      <c r="D70" s="274"/>
      <c r="E70" s="274"/>
      <c r="F70" s="275"/>
      <c r="G70" s="275"/>
      <c r="H70" s="275"/>
      <c r="I70" s="276"/>
      <c r="J70" s="277"/>
      <c r="K70" s="278"/>
      <c r="L70" s="277"/>
      <c r="M70" s="279" t="str">
        <f>IF(Allgemeines!J28="Erlöse=0","KEINE Erlöse","")</f>
        <v/>
      </c>
      <c r="N70" s="280"/>
      <c r="O70" s="406"/>
    </row>
    <row r="71" spans="1:26">
      <c r="A71" s="415">
        <v>1</v>
      </c>
      <c r="B71" s="281">
        <f>'Berechnung Netz'!C14</f>
        <v>0</v>
      </c>
      <c r="C71" s="281">
        <f>'Berechnung Netz'!E14</f>
        <v>0</v>
      </c>
      <c r="D71" s="282">
        <f>'Berechnung Netz'!G14</f>
        <v>0</v>
      </c>
      <c r="E71" s="282">
        <f>'Berechnung Netz'!H14</f>
        <v>0</v>
      </c>
      <c r="F71" s="282">
        <f>'Berechnung Netz'!J14</f>
        <v>0</v>
      </c>
      <c r="G71" s="282">
        <f>'Berechnung Netz'!K14</f>
        <v>0</v>
      </c>
      <c r="H71" s="282">
        <f>'Berechnung Netz'!L14</f>
        <v>0</v>
      </c>
      <c r="I71" s="283">
        <f>'Berechnung Netz'!M14</f>
        <v>0</v>
      </c>
      <c r="J71" s="284">
        <f>'Berechnung Netz'!O14</f>
        <v>0</v>
      </c>
      <c r="K71" s="284">
        <f>'Berechnung Netz'!P14</f>
        <v>0</v>
      </c>
      <c r="L71" s="284">
        <f>'Berechnung Netz'!Q14</f>
        <v>0</v>
      </c>
      <c r="M71" s="285">
        <f>'Berechnung Netz'!R14</f>
        <v>0</v>
      </c>
      <c r="N71" s="286">
        <f>'Berechnung Netz'!U14</f>
        <v>0</v>
      </c>
      <c r="O71" s="407"/>
      <c r="P71" s="399"/>
      <c r="Q71" s="399"/>
      <c r="R71" s="399"/>
      <c r="S71" s="399"/>
      <c r="T71" s="399"/>
      <c r="U71" s="399"/>
      <c r="V71" s="399"/>
      <c r="W71" s="399"/>
      <c r="X71" s="399"/>
      <c r="Y71" s="399"/>
      <c r="Z71" s="399"/>
    </row>
    <row r="72" spans="1:26">
      <c r="A72" s="415">
        <v>2</v>
      </c>
      <c r="B72" s="281">
        <f>'Berechnung Netz'!C15</f>
        <v>0</v>
      </c>
      <c r="C72" s="281">
        <f>'Berechnung Netz'!E15</f>
        <v>0</v>
      </c>
      <c r="D72" s="282">
        <f>'Berechnung Netz'!G15</f>
        <v>0</v>
      </c>
      <c r="E72" s="282">
        <f>'Berechnung Netz'!H15</f>
        <v>0</v>
      </c>
      <c r="F72" s="282">
        <f>'Berechnung Netz'!J15</f>
        <v>0</v>
      </c>
      <c r="G72" s="282">
        <f>'Berechnung Netz'!K15</f>
        <v>0</v>
      </c>
      <c r="H72" s="282">
        <f>'Berechnung Netz'!L15</f>
        <v>0</v>
      </c>
      <c r="I72" s="283">
        <f>'Berechnung Netz'!M15</f>
        <v>0</v>
      </c>
      <c r="J72" s="284">
        <f>'Berechnung Netz'!O15</f>
        <v>0</v>
      </c>
      <c r="K72" s="284">
        <f>'Berechnung Netz'!P15</f>
        <v>0</v>
      </c>
      <c r="L72" s="284">
        <f>'Berechnung Netz'!Q15</f>
        <v>0</v>
      </c>
      <c r="M72" s="285">
        <f>'Berechnung Netz'!R15</f>
        <v>0</v>
      </c>
      <c r="N72" s="286">
        <f>'Berechnung Netz'!U15</f>
        <v>0</v>
      </c>
      <c r="O72" s="407"/>
      <c r="P72" s="399"/>
      <c r="Q72" s="399"/>
      <c r="R72" s="399"/>
      <c r="S72" s="399"/>
      <c r="T72" s="399"/>
      <c r="U72" s="399"/>
      <c r="V72" s="399"/>
      <c r="W72" s="399"/>
      <c r="X72" s="399"/>
      <c r="Y72" s="399"/>
      <c r="Z72" s="399"/>
    </row>
    <row r="73" spans="1:26">
      <c r="A73" s="415">
        <v>3</v>
      </c>
      <c r="B73" s="281">
        <f>'Berechnung Netz'!C16</f>
        <v>0</v>
      </c>
      <c r="C73" s="281">
        <f>'Berechnung Netz'!E16</f>
        <v>0</v>
      </c>
      <c r="D73" s="282">
        <f>'Berechnung Netz'!G16</f>
        <v>0</v>
      </c>
      <c r="E73" s="282">
        <f>'Berechnung Netz'!H16</f>
        <v>0</v>
      </c>
      <c r="F73" s="282">
        <f>'Berechnung Netz'!J16</f>
        <v>0</v>
      </c>
      <c r="G73" s="282">
        <f>'Berechnung Netz'!K16</f>
        <v>0</v>
      </c>
      <c r="H73" s="282">
        <f>'Berechnung Netz'!L16</f>
        <v>0</v>
      </c>
      <c r="I73" s="283">
        <f>'Berechnung Netz'!M16</f>
        <v>0</v>
      </c>
      <c r="J73" s="284">
        <f>'Berechnung Netz'!O16</f>
        <v>0</v>
      </c>
      <c r="K73" s="284">
        <f>'Berechnung Netz'!P16</f>
        <v>0</v>
      </c>
      <c r="L73" s="284">
        <f>'Berechnung Netz'!Q16</f>
        <v>0</v>
      </c>
      <c r="M73" s="285">
        <f>'Berechnung Netz'!R16</f>
        <v>0</v>
      </c>
      <c r="N73" s="286">
        <f>'Berechnung Netz'!U16</f>
        <v>0</v>
      </c>
      <c r="O73" s="407"/>
      <c r="P73" s="399"/>
      <c r="Q73" s="399"/>
      <c r="R73" s="399"/>
      <c r="S73" s="399"/>
      <c r="T73" s="399"/>
      <c r="U73" s="399"/>
      <c r="V73" s="399"/>
      <c r="W73" s="399"/>
      <c r="X73" s="399"/>
      <c r="Y73" s="399"/>
      <c r="Z73" s="399"/>
    </row>
    <row r="74" spans="1:26">
      <c r="A74" s="415">
        <v>4</v>
      </c>
      <c r="B74" s="281">
        <f>'Berechnung Netz'!C17</f>
        <v>0</v>
      </c>
      <c r="C74" s="281">
        <f>'Berechnung Netz'!E17</f>
        <v>0</v>
      </c>
      <c r="D74" s="282">
        <f>'Berechnung Netz'!G17</f>
        <v>0</v>
      </c>
      <c r="E74" s="282">
        <f>'Berechnung Netz'!H17</f>
        <v>0</v>
      </c>
      <c r="F74" s="282">
        <f>'Berechnung Netz'!J17</f>
        <v>0</v>
      </c>
      <c r="G74" s="282">
        <f>'Berechnung Netz'!K17</f>
        <v>0</v>
      </c>
      <c r="H74" s="282">
        <f>'Berechnung Netz'!L17</f>
        <v>0</v>
      </c>
      <c r="I74" s="283">
        <f>'Berechnung Netz'!M17</f>
        <v>0</v>
      </c>
      <c r="J74" s="284">
        <f>'Berechnung Netz'!O17</f>
        <v>0</v>
      </c>
      <c r="K74" s="284">
        <f>'Berechnung Netz'!P17</f>
        <v>0</v>
      </c>
      <c r="L74" s="284">
        <f>'Berechnung Netz'!Q17</f>
        <v>0</v>
      </c>
      <c r="M74" s="285">
        <f>'Berechnung Netz'!R17</f>
        <v>0</v>
      </c>
      <c r="N74" s="286">
        <f>'Berechnung Netz'!U17</f>
        <v>0</v>
      </c>
      <c r="O74" s="406"/>
      <c r="P74" s="408"/>
      <c r="Q74" s="408"/>
      <c r="R74" s="408"/>
      <c r="S74" s="408"/>
      <c r="T74" s="408"/>
      <c r="U74" s="408"/>
      <c r="V74" s="408"/>
      <c r="W74" s="408"/>
      <c r="X74" s="408"/>
      <c r="Y74" s="408"/>
      <c r="Z74" s="408"/>
    </row>
    <row r="75" spans="1:26">
      <c r="A75" s="415">
        <v>5</v>
      </c>
      <c r="B75" s="281">
        <f>'Berechnung Netz'!C18</f>
        <v>0</v>
      </c>
      <c r="C75" s="281">
        <f>'Berechnung Netz'!E18</f>
        <v>0</v>
      </c>
      <c r="D75" s="282">
        <f>'Berechnung Netz'!G18</f>
        <v>0</v>
      </c>
      <c r="E75" s="282">
        <f>'Berechnung Netz'!H18</f>
        <v>0</v>
      </c>
      <c r="F75" s="282">
        <f>'Berechnung Netz'!J18</f>
        <v>0</v>
      </c>
      <c r="G75" s="282">
        <f>'Berechnung Netz'!K18</f>
        <v>0</v>
      </c>
      <c r="H75" s="282">
        <f>'Berechnung Netz'!L18</f>
        <v>0</v>
      </c>
      <c r="I75" s="283">
        <f>'Berechnung Netz'!M18</f>
        <v>0</v>
      </c>
      <c r="J75" s="284">
        <f>'Berechnung Netz'!O18</f>
        <v>0</v>
      </c>
      <c r="K75" s="284">
        <f>'Berechnung Netz'!P18</f>
        <v>0</v>
      </c>
      <c r="L75" s="284">
        <f>'Berechnung Netz'!Q18</f>
        <v>0</v>
      </c>
      <c r="M75" s="285">
        <f>'Berechnung Netz'!R18</f>
        <v>0</v>
      </c>
      <c r="N75" s="286">
        <f>'Berechnung Netz'!U18</f>
        <v>0</v>
      </c>
      <c r="O75" s="406"/>
      <c r="P75" s="408"/>
      <c r="Q75" s="408"/>
      <c r="R75" s="408"/>
      <c r="S75" s="408"/>
      <c r="T75" s="408"/>
      <c r="U75" s="408"/>
      <c r="V75" s="408"/>
      <c r="W75" s="408"/>
      <c r="X75" s="408"/>
      <c r="Y75" s="408"/>
      <c r="Z75" s="408"/>
    </row>
    <row r="76" spans="1:26">
      <c r="A76" s="415">
        <v>6</v>
      </c>
      <c r="B76" s="281">
        <f>'Berechnung Netz'!C19</f>
        <v>0</v>
      </c>
      <c r="C76" s="281">
        <f>'Berechnung Netz'!E19</f>
        <v>0</v>
      </c>
      <c r="D76" s="282">
        <f>'Berechnung Netz'!G19</f>
        <v>0</v>
      </c>
      <c r="E76" s="282">
        <f>'Berechnung Netz'!H19</f>
        <v>0</v>
      </c>
      <c r="F76" s="282">
        <f>'Berechnung Netz'!J19</f>
        <v>0</v>
      </c>
      <c r="G76" s="282">
        <f>'Berechnung Netz'!K19</f>
        <v>0</v>
      </c>
      <c r="H76" s="282">
        <f>'Berechnung Netz'!L19</f>
        <v>0</v>
      </c>
      <c r="I76" s="283">
        <f>'Berechnung Netz'!M19</f>
        <v>0</v>
      </c>
      <c r="J76" s="284">
        <f>'Berechnung Netz'!O19</f>
        <v>0</v>
      </c>
      <c r="K76" s="284">
        <f>'Berechnung Netz'!P19</f>
        <v>0</v>
      </c>
      <c r="L76" s="284">
        <f>'Berechnung Netz'!Q19</f>
        <v>0</v>
      </c>
      <c r="M76" s="285">
        <f>'Berechnung Netz'!R19</f>
        <v>0</v>
      </c>
      <c r="N76" s="286">
        <f>'Berechnung Netz'!U19</f>
        <v>0</v>
      </c>
      <c r="O76" s="406"/>
      <c r="P76" s="408"/>
      <c r="Q76" s="408"/>
      <c r="R76" s="408"/>
      <c r="S76" s="408"/>
      <c r="T76" s="408"/>
      <c r="U76" s="408"/>
      <c r="V76" s="408"/>
      <c r="W76" s="408"/>
      <c r="X76" s="408"/>
      <c r="Y76" s="408"/>
      <c r="Z76" s="408"/>
    </row>
    <row r="77" spans="1:26">
      <c r="A77" s="415">
        <v>7</v>
      </c>
      <c r="B77" s="281">
        <f>'Berechnung Netz'!C20</f>
        <v>0</v>
      </c>
      <c r="C77" s="281">
        <f>'Berechnung Netz'!E20</f>
        <v>0</v>
      </c>
      <c r="D77" s="282">
        <f>'Berechnung Netz'!G20</f>
        <v>0</v>
      </c>
      <c r="E77" s="282">
        <f>'Berechnung Netz'!H20</f>
        <v>0</v>
      </c>
      <c r="F77" s="282">
        <f>'Berechnung Netz'!J20</f>
        <v>0</v>
      </c>
      <c r="G77" s="282">
        <f>'Berechnung Netz'!K20</f>
        <v>0</v>
      </c>
      <c r="H77" s="282">
        <f>'Berechnung Netz'!L20</f>
        <v>0</v>
      </c>
      <c r="I77" s="283">
        <f>'Berechnung Netz'!M20</f>
        <v>0</v>
      </c>
      <c r="J77" s="284">
        <f>'Berechnung Netz'!O20</f>
        <v>0</v>
      </c>
      <c r="K77" s="284">
        <f>'Berechnung Netz'!P20</f>
        <v>0</v>
      </c>
      <c r="L77" s="284">
        <f>'Berechnung Netz'!Q20</f>
        <v>0</v>
      </c>
      <c r="M77" s="285">
        <f>'Berechnung Netz'!R20</f>
        <v>0</v>
      </c>
      <c r="N77" s="286">
        <f>'Berechnung Netz'!U20</f>
        <v>0</v>
      </c>
      <c r="O77" s="406"/>
      <c r="P77" s="408"/>
      <c r="Q77" s="408"/>
      <c r="R77" s="408"/>
      <c r="S77" s="408"/>
      <c r="T77" s="408"/>
      <c r="U77" s="408"/>
      <c r="V77" s="408"/>
      <c r="W77" s="408"/>
      <c r="X77" s="408"/>
      <c r="Y77" s="408"/>
      <c r="Z77" s="408"/>
    </row>
    <row r="78" spans="1:26">
      <c r="A78" s="415">
        <v>8</v>
      </c>
      <c r="B78" s="281">
        <f>'Berechnung Netz'!C21</f>
        <v>0</v>
      </c>
      <c r="C78" s="281">
        <f>'Berechnung Netz'!E21</f>
        <v>0</v>
      </c>
      <c r="D78" s="282">
        <f>'Berechnung Netz'!G21</f>
        <v>0</v>
      </c>
      <c r="E78" s="282">
        <f>'Berechnung Netz'!H21</f>
        <v>0</v>
      </c>
      <c r="F78" s="282">
        <f>'Berechnung Netz'!J21</f>
        <v>0</v>
      </c>
      <c r="G78" s="282">
        <f>'Berechnung Netz'!K21</f>
        <v>0</v>
      </c>
      <c r="H78" s="282">
        <f>'Berechnung Netz'!L21</f>
        <v>0</v>
      </c>
      <c r="I78" s="283">
        <f>'Berechnung Netz'!M21</f>
        <v>0</v>
      </c>
      <c r="J78" s="284">
        <f>'Berechnung Netz'!O21</f>
        <v>0</v>
      </c>
      <c r="K78" s="284">
        <f>'Berechnung Netz'!P21</f>
        <v>0</v>
      </c>
      <c r="L78" s="284">
        <f>'Berechnung Netz'!Q21</f>
        <v>0</v>
      </c>
      <c r="M78" s="285">
        <f>'Berechnung Netz'!R21</f>
        <v>0</v>
      </c>
      <c r="N78" s="286">
        <f>'Berechnung Netz'!U21</f>
        <v>0</v>
      </c>
      <c r="O78" s="406"/>
      <c r="P78" s="408"/>
      <c r="Q78" s="408"/>
      <c r="R78" s="408"/>
      <c r="S78" s="408"/>
      <c r="T78" s="408"/>
      <c r="U78" s="408"/>
      <c r="V78" s="408"/>
      <c r="W78" s="408"/>
      <c r="X78" s="408"/>
      <c r="Y78" s="408"/>
      <c r="Z78" s="408"/>
    </row>
    <row r="79" spans="1:26">
      <c r="A79" s="415">
        <v>9</v>
      </c>
      <c r="B79" s="281">
        <f>'Berechnung Netz'!C22</f>
        <v>0</v>
      </c>
      <c r="C79" s="281">
        <f>'Berechnung Netz'!E22</f>
        <v>0</v>
      </c>
      <c r="D79" s="282">
        <f>'Berechnung Netz'!G22</f>
        <v>0</v>
      </c>
      <c r="E79" s="282">
        <f>'Berechnung Netz'!H22</f>
        <v>0</v>
      </c>
      <c r="F79" s="282">
        <f>'Berechnung Netz'!J22</f>
        <v>0</v>
      </c>
      <c r="G79" s="282">
        <f>'Berechnung Netz'!K22</f>
        <v>0</v>
      </c>
      <c r="H79" s="282">
        <f>'Berechnung Netz'!L22</f>
        <v>0</v>
      </c>
      <c r="I79" s="283">
        <f>'Berechnung Netz'!M22</f>
        <v>0</v>
      </c>
      <c r="J79" s="284">
        <f>'Berechnung Netz'!O22</f>
        <v>0</v>
      </c>
      <c r="K79" s="284">
        <f>'Berechnung Netz'!P22</f>
        <v>0</v>
      </c>
      <c r="L79" s="284">
        <f>'Berechnung Netz'!Q22</f>
        <v>0</v>
      </c>
      <c r="M79" s="285">
        <f>'Berechnung Netz'!R22</f>
        <v>0</v>
      </c>
      <c r="N79" s="286">
        <f>'Berechnung Netz'!U22</f>
        <v>0</v>
      </c>
      <c r="O79" s="407"/>
      <c r="P79" s="399"/>
      <c r="Q79" s="399"/>
      <c r="R79" s="399"/>
      <c r="S79" s="399"/>
      <c r="T79" s="399"/>
      <c r="U79" s="399"/>
      <c r="V79" s="399"/>
      <c r="W79" s="399"/>
      <c r="X79" s="399"/>
      <c r="Y79" s="399"/>
      <c r="Z79" s="399"/>
    </row>
    <row r="80" spans="1:26">
      <c r="A80" s="415">
        <v>10</v>
      </c>
      <c r="B80" s="281">
        <f>'Berechnung Netz'!C23</f>
        <v>0</v>
      </c>
      <c r="C80" s="281">
        <f>'Berechnung Netz'!E23</f>
        <v>0</v>
      </c>
      <c r="D80" s="282">
        <f>'Berechnung Netz'!G23</f>
        <v>0</v>
      </c>
      <c r="E80" s="282">
        <f>'Berechnung Netz'!H23</f>
        <v>0</v>
      </c>
      <c r="F80" s="282">
        <f>'Berechnung Netz'!J23</f>
        <v>0</v>
      </c>
      <c r="G80" s="282">
        <f>'Berechnung Netz'!K23</f>
        <v>0</v>
      </c>
      <c r="H80" s="282">
        <f>'Berechnung Netz'!L23</f>
        <v>0</v>
      </c>
      <c r="I80" s="283">
        <f>'Berechnung Netz'!M23</f>
        <v>0</v>
      </c>
      <c r="J80" s="284">
        <f>'Berechnung Netz'!O23</f>
        <v>0</v>
      </c>
      <c r="K80" s="284">
        <f>'Berechnung Netz'!P23</f>
        <v>0</v>
      </c>
      <c r="L80" s="284">
        <f>'Berechnung Netz'!Q23</f>
        <v>0</v>
      </c>
      <c r="M80" s="285">
        <f>'Berechnung Netz'!R23</f>
        <v>0</v>
      </c>
      <c r="N80" s="286">
        <f>'Berechnung Netz'!U23</f>
        <v>0</v>
      </c>
      <c r="O80" s="406"/>
      <c r="P80" s="408"/>
      <c r="Q80" s="408"/>
      <c r="R80" s="408"/>
      <c r="S80" s="408"/>
      <c r="T80" s="408"/>
      <c r="U80" s="408"/>
      <c r="V80" s="408"/>
      <c r="W80" s="408"/>
      <c r="X80" s="408"/>
      <c r="Y80" s="408"/>
      <c r="Z80" s="408"/>
    </row>
    <row r="81" spans="1:26">
      <c r="A81" s="415">
        <v>11</v>
      </c>
      <c r="B81" s="281">
        <f>'Berechnung Netz'!C24</f>
        <v>0</v>
      </c>
      <c r="C81" s="281">
        <f>'Berechnung Netz'!E24</f>
        <v>0</v>
      </c>
      <c r="D81" s="282">
        <f>'Berechnung Netz'!G24</f>
        <v>0</v>
      </c>
      <c r="E81" s="282">
        <f>'Berechnung Netz'!H24</f>
        <v>0</v>
      </c>
      <c r="F81" s="282">
        <f>'Berechnung Netz'!J24</f>
        <v>0</v>
      </c>
      <c r="G81" s="282">
        <f>'Berechnung Netz'!K24</f>
        <v>0</v>
      </c>
      <c r="H81" s="282">
        <f>'Berechnung Netz'!L24</f>
        <v>0</v>
      </c>
      <c r="I81" s="283">
        <f>'Berechnung Netz'!M24</f>
        <v>0</v>
      </c>
      <c r="J81" s="284">
        <f>'Berechnung Netz'!O24</f>
        <v>0</v>
      </c>
      <c r="K81" s="284">
        <f>'Berechnung Netz'!P24</f>
        <v>0</v>
      </c>
      <c r="L81" s="284">
        <f>'Berechnung Netz'!Q24</f>
        <v>0</v>
      </c>
      <c r="M81" s="285">
        <f>'Berechnung Netz'!R24</f>
        <v>0</v>
      </c>
      <c r="N81" s="286">
        <f>'Berechnung Netz'!U24</f>
        <v>0</v>
      </c>
      <c r="O81" s="406"/>
      <c r="P81" s="408"/>
      <c r="Q81" s="408"/>
      <c r="R81" s="408"/>
      <c r="S81" s="408"/>
      <c r="T81" s="408"/>
      <c r="U81" s="408"/>
      <c r="V81" s="408"/>
      <c r="W81" s="408"/>
      <c r="X81" s="408"/>
      <c r="Y81" s="408"/>
      <c r="Z81" s="408"/>
    </row>
    <row r="82" spans="1:26">
      <c r="A82" s="415">
        <v>12</v>
      </c>
      <c r="B82" s="281">
        <f>'Berechnung Netz'!C25</f>
        <v>0</v>
      </c>
      <c r="C82" s="281">
        <f>'Berechnung Netz'!E25</f>
        <v>0</v>
      </c>
      <c r="D82" s="282">
        <f>'Berechnung Netz'!G25</f>
        <v>0</v>
      </c>
      <c r="E82" s="282">
        <f>'Berechnung Netz'!H25</f>
        <v>0</v>
      </c>
      <c r="F82" s="282">
        <f>'Berechnung Netz'!J25</f>
        <v>0</v>
      </c>
      <c r="G82" s="282">
        <f>'Berechnung Netz'!K25</f>
        <v>0</v>
      </c>
      <c r="H82" s="282">
        <f>'Berechnung Netz'!L25</f>
        <v>0</v>
      </c>
      <c r="I82" s="283">
        <f>'Berechnung Netz'!M25</f>
        <v>0</v>
      </c>
      <c r="J82" s="284">
        <f>'Berechnung Netz'!O25</f>
        <v>0</v>
      </c>
      <c r="K82" s="284">
        <f>'Berechnung Netz'!P25</f>
        <v>0</v>
      </c>
      <c r="L82" s="284">
        <f>'Berechnung Netz'!Q25</f>
        <v>0</v>
      </c>
      <c r="M82" s="285">
        <f>'Berechnung Netz'!R25</f>
        <v>0</v>
      </c>
      <c r="N82" s="286">
        <f>'Berechnung Netz'!U25</f>
        <v>0</v>
      </c>
      <c r="O82" s="406"/>
      <c r="P82" s="365"/>
      <c r="Q82" s="365"/>
      <c r="R82" s="365"/>
      <c r="S82" s="365"/>
      <c r="T82" s="365"/>
      <c r="U82" s="365"/>
      <c r="V82" s="365"/>
      <c r="W82" s="365"/>
      <c r="X82" s="365"/>
      <c r="Y82" s="365"/>
      <c r="Z82" s="365"/>
    </row>
    <row r="83" spans="1:26">
      <c r="A83" s="415">
        <v>13</v>
      </c>
      <c r="B83" s="281">
        <f>'Berechnung Netz'!C26</f>
        <v>0</v>
      </c>
      <c r="C83" s="281">
        <f>'Berechnung Netz'!E26</f>
        <v>0</v>
      </c>
      <c r="D83" s="282">
        <f>'Berechnung Netz'!G26</f>
        <v>0</v>
      </c>
      <c r="E83" s="282">
        <f>'Berechnung Netz'!H26</f>
        <v>0</v>
      </c>
      <c r="F83" s="282">
        <f>'Berechnung Netz'!J26</f>
        <v>0</v>
      </c>
      <c r="G83" s="282">
        <f>'Berechnung Netz'!K26</f>
        <v>0</v>
      </c>
      <c r="H83" s="282">
        <f>'Berechnung Netz'!L26</f>
        <v>0</v>
      </c>
      <c r="I83" s="283">
        <f>'Berechnung Netz'!M26</f>
        <v>0</v>
      </c>
      <c r="J83" s="284">
        <f>'Berechnung Netz'!O26</f>
        <v>0</v>
      </c>
      <c r="K83" s="284">
        <f>'Berechnung Netz'!P26</f>
        <v>0</v>
      </c>
      <c r="L83" s="284">
        <f>'Berechnung Netz'!Q26</f>
        <v>0</v>
      </c>
      <c r="M83" s="285">
        <f>'Berechnung Netz'!R26</f>
        <v>0</v>
      </c>
      <c r="N83" s="286">
        <f>'Berechnung Netz'!U26</f>
        <v>0</v>
      </c>
      <c r="O83" s="407"/>
      <c r="P83" s="399"/>
      <c r="Q83" s="399"/>
      <c r="R83" s="399"/>
      <c r="S83" s="399"/>
      <c r="T83" s="399"/>
      <c r="U83" s="399"/>
      <c r="V83" s="399"/>
      <c r="W83" s="399"/>
      <c r="X83" s="399"/>
      <c r="Y83" s="399"/>
      <c r="Z83" s="399"/>
    </row>
    <row r="84" spans="1:26">
      <c r="A84" s="415">
        <v>14</v>
      </c>
      <c r="B84" s="281">
        <f>'Berechnung Netz'!C27</f>
        <v>0</v>
      </c>
      <c r="C84" s="281">
        <f>'Berechnung Netz'!E27</f>
        <v>0</v>
      </c>
      <c r="D84" s="282">
        <f>'Berechnung Netz'!G27</f>
        <v>0</v>
      </c>
      <c r="E84" s="282">
        <f>'Berechnung Netz'!H27</f>
        <v>0</v>
      </c>
      <c r="F84" s="282">
        <f>'Berechnung Netz'!J27</f>
        <v>0</v>
      </c>
      <c r="G84" s="282">
        <f>'Berechnung Netz'!K27</f>
        <v>0</v>
      </c>
      <c r="H84" s="282">
        <f>'Berechnung Netz'!L27</f>
        <v>0</v>
      </c>
      <c r="I84" s="283">
        <f>'Berechnung Netz'!M27</f>
        <v>0</v>
      </c>
      <c r="J84" s="284">
        <f>'Berechnung Netz'!O27</f>
        <v>0</v>
      </c>
      <c r="K84" s="284">
        <f>'Berechnung Netz'!P27</f>
        <v>0</v>
      </c>
      <c r="L84" s="284">
        <f>'Berechnung Netz'!Q27</f>
        <v>0</v>
      </c>
      <c r="M84" s="285">
        <f>'Berechnung Netz'!R27</f>
        <v>0</v>
      </c>
      <c r="N84" s="286">
        <f>'Berechnung Netz'!U27</f>
        <v>0</v>
      </c>
      <c r="O84" s="407"/>
      <c r="P84" s="399"/>
      <c r="Q84" s="399"/>
      <c r="R84" s="399"/>
      <c r="S84" s="399"/>
      <c r="T84" s="399"/>
      <c r="U84" s="399"/>
      <c r="V84" s="399"/>
      <c r="W84" s="399"/>
      <c r="X84" s="399"/>
      <c r="Y84" s="399"/>
      <c r="Z84" s="399"/>
    </row>
    <row r="85" spans="1:26">
      <c r="A85" s="415">
        <v>15</v>
      </c>
      <c r="B85" s="281">
        <f>'Berechnung Netz'!C28</f>
        <v>0</v>
      </c>
      <c r="C85" s="281">
        <f>'Berechnung Netz'!E28</f>
        <v>0</v>
      </c>
      <c r="D85" s="282">
        <f>'Berechnung Netz'!G28</f>
        <v>0</v>
      </c>
      <c r="E85" s="282">
        <f>'Berechnung Netz'!H28</f>
        <v>0</v>
      </c>
      <c r="F85" s="282">
        <f>'Berechnung Netz'!J28</f>
        <v>0</v>
      </c>
      <c r="G85" s="282">
        <f>'Berechnung Netz'!K28</f>
        <v>0</v>
      </c>
      <c r="H85" s="282">
        <f>'Berechnung Netz'!L28</f>
        <v>0</v>
      </c>
      <c r="I85" s="283">
        <f>'Berechnung Netz'!M28</f>
        <v>0</v>
      </c>
      <c r="J85" s="284">
        <f>'Berechnung Netz'!O28</f>
        <v>0</v>
      </c>
      <c r="K85" s="284">
        <f>'Berechnung Netz'!P28</f>
        <v>0</v>
      </c>
      <c r="L85" s="284">
        <f>'Berechnung Netz'!Q28</f>
        <v>0</v>
      </c>
      <c r="M85" s="285">
        <f>'Berechnung Netz'!R28</f>
        <v>0</v>
      </c>
      <c r="N85" s="286">
        <f>'Berechnung Netz'!U28</f>
        <v>0</v>
      </c>
      <c r="O85" s="406"/>
    </row>
    <row r="86" spans="1:26">
      <c r="A86" s="415">
        <v>16</v>
      </c>
      <c r="B86" s="281">
        <f>'Berechnung Netz'!C29</f>
        <v>0</v>
      </c>
      <c r="C86" s="281">
        <f>'Berechnung Netz'!E29</f>
        <v>0</v>
      </c>
      <c r="D86" s="282">
        <f>'Berechnung Netz'!G29</f>
        <v>0</v>
      </c>
      <c r="E86" s="282">
        <f>'Berechnung Netz'!H29</f>
        <v>0</v>
      </c>
      <c r="F86" s="282">
        <f>'Berechnung Netz'!J29</f>
        <v>0</v>
      </c>
      <c r="G86" s="282">
        <f>'Berechnung Netz'!K29</f>
        <v>0</v>
      </c>
      <c r="H86" s="282">
        <f>'Berechnung Netz'!L29</f>
        <v>0</v>
      </c>
      <c r="I86" s="283">
        <f>'Berechnung Netz'!M29</f>
        <v>0</v>
      </c>
      <c r="J86" s="284">
        <f>'Berechnung Netz'!O29</f>
        <v>0</v>
      </c>
      <c r="K86" s="284">
        <f>'Berechnung Netz'!P29</f>
        <v>0</v>
      </c>
      <c r="L86" s="284">
        <f>'Berechnung Netz'!Q29</f>
        <v>0</v>
      </c>
      <c r="M86" s="285">
        <f>'Berechnung Netz'!R29</f>
        <v>0</v>
      </c>
      <c r="N86" s="286">
        <f>'Berechnung Netz'!U29</f>
        <v>0</v>
      </c>
      <c r="O86" s="406"/>
    </row>
    <row r="87" spans="1:26">
      <c r="A87" s="415">
        <v>17</v>
      </c>
      <c r="B87" s="281">
        <f>'Berechnung Netz'!C30</f>
        <v>0</v>
      </c>
      <c r="C87" s="281">
        <f>'Berechnung Netz'!E30</f>
        <v>0</v>
      </c>
      <c r="D87" s="282">
        <f>'Berechnung Netz'!G30</f>
        <v>0</v>
      </c>
      <c r="E87" s="282">
        <f>'Berechnung Netz'!H30</f>
        <v>0</v>
      </c>
      <c r="F87" s="282">
        <f>'Berechnung Netz'!J30</f>
        <v>0</v>
      </c>
      <c r="G87" s="282">
        <f>'Berechnung Netz'!K30</f>
        <v>0</v>
      </c>
      <c r="H87" s="282">
        <f>'Berechnung Netz'!L30</f>
        <v>0</v>
      </c>
      <c r="I87" s="283">
        <f>'Berechnung Netz'!M30</f>
        <v>0</v>
      </c>
      <c r="J87" s="284">
        <f>'Berechnung Netz'!O30</f>
        <v>0</v>
      </c>
      <c r="K87" s="284">
        <f>'Berechnung Netz'!P30</f>
        <v>0</v>
      </c>
      <c r="L87" s="284">
        <f>'Berechnung Netz'!Q30</f>
        <v>0</v>
      </c>
      <c r="M87" s="285">
        <f>'Berechnung Netz'!R30</f>
        <v>0</v>
      </c>
      <c r="N87" s="286">
        <f>'Berechnung Netz'!U30</f>
        <v>0</v>
      </c>
      <c r="O87" s="406"/>
    </row>
    <row r="88" spans="1:26">
      <c r="A88" s="415">
        <v>18</v>
      </c>
      <c r="B88" s="281">
        <f>'Berechnung Netz'!C31</f>
        <v>0</v>
      </c>
      <c r="C88" s="281">
        <f>'Berechnung Netz'!E31</f>
        <v>0</v>
      </c>
      <c r="D88" s="282">
        <f>'Berechnung Netz'!G31</f>
        <v>0</v>
      </c>
      <c r="E88" s="282">
        <f>'Berechnung Netz'!H31</f>
        <v>0</v>
      </c>
      <c r="F88" s="282">
        <f>'Berechnung Netz'!J31</f>
        <v>0</v>
      </c>
      <c r="G88" s="282">
        <f>'Berechnung Netz'!K31</f>
        <v>0</v>
      </c>
      <c r="H88" s="282">
        <f>'Berechnung Netz'!L31</f>
        <v>0</v>
      </c>
      <c r="I88" s="283">
        <f>'Berechnung Netz'!M31</f>
        <v>0</v>
      </c>
      <c r="J88" s="284">
        <f>'Berechnung Netz'!O31</f>
        <v>0</v>
      </c>
      <c r="K88" s="284">
        <f>'Berechnung Netz'!P31</f>
        <v>0</v>
      </c>
      <c r="L88" s="284">
        <f>'Berechnung Netz'!Q31</f>
        <v>0</v>
      </c>
      <c r="M88" s="285">
        <f>'Berechnung Netz'!R31</f>
        <v>0</v>
      </c>
      <c r="N88" s="286">
        <f>'Berechnung Netz'!U31</f>
        <v>0</v>
      </c>
      <c r="O88" s="406"/>
    </row>
    <row r="89" spans="1:26">
      <c r="A89" s="415">
        <v>19</v>
      </c>
      <c r="B89" s="281">
        <f>'Berechnung Netz'!C32</f>
        <v>0</v>
      </c>
      <c r="C89" s="281">
        <f>'Berechnung Netz'!E32</f>
        <v>0</v>
      </c>
      <c r="D89" s="282">
        <f>'Berechnung Netz'!G32</f>
        <v>0</v>
      </c>
      <c r="E89" s="282">
        <f>'Berechnung Netz'!H32</f>
        <v>0</v>
      </c>
      <c r="F89" s="282">
        <f>'Berechnung Netz'!J32</f>
        <v>0</v>
      </c>
      <c r="G89" s="282">
        <f>'Berechnung Netz'!K32</f>
        <v>0</v>
      </c>
      <c r="H89" s="282">
        <f>'Berechnung Netz'!L32</f>
        <v>0</v>
      </c>
      <c r="I89" s="283">
        <f>'Berechnung Netz'!M32</f>
        <v>0</v>
      </c>
      <c r="J89" s="284">
        <f>'Berechnung Netz'!O32</f>
        <v>0</v>
      </c>
      <c r="K89" s="284">
        <f>'Berechnung Netz'!P32</f>
        <v>0</v>
      </c>
      <c r="L89" s="284">
        <f>'Berechnung Netz'!Q32</f>
        <v>0</v>
      </c>
      <c r="M89" s="285">
        <f>'Berechnung Netz'!R32</f>
        <v>0</v>
      </c>
      <c r="N89" s="286">
        <f>'Berechnung Netz'!U32</f>
        <v>0</v>
      </c>
      <c r="O89" s="406"/>
    </row>
    <row r="90" spans="1:26">
      <c r="A90" s="416">
        <v>20</v>
      </c>
      <c r="B90" s="287">
        <f>'Berechnung Netz'!C33</f>
        <v>0</v>
      </c>
      <c r="C90" s="287">
        <f>'Berechnung Netz'!E33</f>
        <v>0</v>
      </c>
      <c r="D90" s="288">
        <f>'Berechnung Netz'!G33</f>
        <v>0</v>
      </c>
      <c r="E90" s="288">
        <f>'Berechnung Netz'!H33</f>
        <v>0</v>
      </c>
      <c r="F90" s="288">
        <f>'Berechnung Netz'!J33</f>
        <v>0</v>
      </c>
      <c r="G90" s="288">
        <f>'Berechnung Netz'!K33</f>
        <v>0</v>
      </c>
      <c r="H90" s="288">
        <f>'Berechnung Netz'!L33</f>
        <v>0</v>
      </c>
      <c r="I90" s="289">
        <f>'Berechnung Netz'!M33</f>
        <v>0</v>
      </c>
      <c r="J90" s="290">
        <f>'Berechnung Netz'!O33</f>
        <v>0</v>
      </c>
      <c r="K90" s="290">
        <f>'Berechnung Netz'!P33</f>
        <v>0</v>
      </c>
      <c r="L90" s="291">
        <f>'Berechnung Netz'!Q33</f>
        <v>0</v>
      </c>
      <c r="M90" s="292">
        <f>'Berechnung Netz'!R33</f>
        <v>0</v>
      </c>
      <c r="N90" s="293">
        <f>'Berechnung Netz'!U33</f>
        <v>0</v>
      </c>
    </row>
    <row r="91" spans="1:26">
      <c r="A91" s="294"/>
      <c r="B91" s="102"/>
      <c r="C91" s="295">
        <f>SUM(C71:C90)</f>
        <v>0</v>
      </c>
      <c r="D91" s="102"/>
      <c r="E91" s="102"/>
      <c r="F91" s="102"/>
      <c r="G91" s="102"/>
      <c r="H91" s="102"/>
      <c r="I91" s="295">
        <f>SUM(I71:I90)</f>
        <v>0</v>
      </c>
      <c r="J91" s="102"/>
      <c r="K91" s="102"/>
      <c r="L91" s="102"/>
      <c r="M91" s="295">
        <f>SUM(M71:M90)</f>
        <v>0</v>
      </c>
      <c r="N91" s="295">
        <f>SUM(N71:N90)</f>
        <v>0</v>
      </c>
    </row>
    <row r="92" spans="1:26">
      <c r="A92" s="102"/>
      <c r="B92" s="102"/>
      <c r="C92" s="102"/>
      <c r="D92" s="102"/>
      <c r="E92" s="102"/>
      <c r="F92" s="102"/>
      <c r="G92" s="102"/>
      <c r="H92" s="102"/>
      <c r="I92" s="102"/>
      <c r="J92" s="102"/>
      <c r="K92" s="102"/>
      <c r="L92" s="102"/>
      <c r="M92" s="102"/>
      <c r="N92" s="102"/>
    </row>
    <row r="93" spans="1:26">
      <c r="A93" s="102"/>
      <c r="B93" s="102"/>
      <c r="C93" s="102"/>
      <c r="D93" s="102"/>
      <c r="E93" s="102"/>
      <c r="F93" s="102"/>
      <c r="G93" s="102"/>
      <c r="H93" s="102"/>
      <c r="I93" s="102"/>
      <c r="J93" s="102"/>
      <c r="K93" s="102"/>
      <c r="L93" s="102"/>
      <c r="M93" s="102"/>
      <c r="N93" s="102"/>
    </row>
    <row r="94" spans="1:26">
      <c r="A94" s="102"/>
      <c r="B94" s="102"/>
      <c r="C94" s="102"/>
      <c r="D94" s="102"/>
      <c r="E94" s="102"/>
      <c r="F94" s="102"/>
      <c r="G94" s="102"/>
      <c r="H94" s="102"/>
      <c r="I94" s="102"/>
      <c r="J94" s="102"/>
      <c r="K94" s="102"/>
      <c r="L94" s="102"/>
      <c r="M94" s="102"/>
      <c r="N94" s="102"/>
    </row>
    <row r="95" spans="1:26">
      <c r="A95" s="102"/>
      <c r="B95" s="102"/>
      <c r="C95" s="102"/>
      <c r="D95" s="102"/>
      <c r="E95" s="102"/>
      <c r="F95" s="102"/>
      <c r="G95" s="102"/>
      <c r="H95" s="102"/>
      <c r="I95" s="102"/>
      <c r="J95" s="102"/>
      <c r="K95" s="102"/>
      <c r="L95" s="102"/>
      <c r="M95" s="102"/>
      <c r="N95" s="102"/>
    </row>
    <row r="96" spans="1:26">
      <c r="A96" s="102"/>
      <c r="B96" s="562"/>
      <c r="C96" s="562"/>
      <c r="D96" s="562"/>
      <c r="E96" s="562"/>
      <c r="F96" s="102"/>
      <c r="G96" s="102"/>
      <c r="H96" s="412"/>
      <c r="I96" s="412"/>
      <c r="J96" s="412"/>
      <c r="K96" s="412"/>
      <c r="L96" s="417"/>
      <c r="M96" s="102"/>
      <c r="N96" s="102"/>
    </row>
    <row r="97" spans="1:14">
      <c r="A97" s="102"/>
      <c r="B97" s="30" t="s">
        <v>138</v>
      </c>
      <c r="C97" s="30"/>
      <c r="D97" s="30"/>
      <c r="E97" s="102"/>
      <c r="F97" s="102"/>
      <c r="G97" s="102"/>
      <c r="H97" s="30" t="s">
        <v>139</v>
      </c>
      <c r="I97" s="30"/>
      <c r="J97" s="102"/>
      <c r="K97" s="102"/>
      <c r="L97" s="102"/>
      <c r="M97" s="102"/>
      <c r="N97" s="102"/>
    </row>
    <row r="98" spans="1:14">
      <c r="A98" s="102"/>
      <c r="B98" s="102"/>
      <c r="C98" s="102"/>
      <c r="D98" s="102"/>
      <c r="E98" s="102"/>
      <c r="F98" s="102"/>
      <c r="G98" s="102"/>
      <c r="H98" s="102"/>
      <c r="I98" s="102"/>
      <c r="J98" s="102"/>
      <c r="K98" s="102"/>
      <c r="L98" s="102"/>
      <c r="M98" s="102"/>
      <c r="N98" s="102"/>
    </row>
    <row r="99" spans="1:14">
      <c r="A99" s="102"/>
      <c r="B99" s="102"/>
      <c r="C99" s="102"/>
      <c r="D99" s="102"/>
      <c r="E99" s="102"/>
      <c r="F99" s="102"/>
      <c r="G99" s="102"/>
      <c r="H99" s="102"/>
      <c r="I99" s="102"/>
      <c r="J99" s="102"/>
      <c r="K99" s="102"/>
      <c r="L99" s="102"/>
      <c r="M99" s="102"/>
      <c r="N99" s="102"/>
    </row>
    <row r="100" spans="1:14">
      <c r="A100" s="102"/>
      <c r="B100" s="102"/>
      <c r="C100" s="102"/>
      <c r="D100" s="102"/>
      <c r="E100" s="102"/>
      <c r="F100" s="102"/>
      <c r="G100" s="102"/>
      <c r="H100" s="102"/>
      <c r="I100" s="102"/>
      <c r="J100" s="102"/>
      <c r="K100" s="102"/>
      <c r="L100" s="102"/>
      <c r="M100" s="102"/>
      <c r="N100" s="102"/>
    </row>
  </sheetData>
  <sheetProtection algorithmName="SHA-512" hashValue="kPhnfXXKnAWIoj8FbyL46GffEEoYqNQ2P+NCMk+ldttUP52fK6XCaWu3EhulJlnOqML+/aqg0miz/+qv4UvwNg==" saltValue="zLNQl+AQx18R1njlZWszmA==" spinCount="100000" sheet="1" objects="1" scenarios="1"/>
  <mergeCells count="9">
    <mergeCell ref="B96:E96"/>
    <mergeCell ref="H28:I28"/>
    <mergeCell ref="J28:K28"/>
    <mergeCell ref="A7:J7"/>
    <mergeCell ref="A2:N2"/>
    <mergeCell ref="F3:H3"/>
    <mergeCell ref="F4:H4"/>
    <mergeCell ref="F5:H5"/>
    <mergeCell ref="F6:H6"/>
  </mergeCells>
  <conditionalFormatting sqref="G28">
    <cfRule type="cellIs" dxfId="9" priority="8" operator="greaterThan">
      <formula>0</formula>
    </cfRule>
    <cfRule type="cellIs" dxfId="8" priority="9" operator="lessThan">
      <formula>0</formula>
    </cfRule>
    <cfRule type="cellIs" dxfId="7" priority="11" operator="greaterThan">
      <formula>0</formula>
    </cfRule>
    <cfRule type="cellIs" dxfId="6" priority="12" operator="lessThan">
      <formula>0</formula>
    </cfRule>
  </conditionalFormatting>
  <conditionalFormatting sqref="H28:H29">
    <cfRule type="containsText" dxfId="5" priority="16" operator="containsText" text="Wert ist positiv">
      <formula>NOT(ISERROR(SEARCH("Wert ist positiv",H28)))</formula>
    </cfRule>
    <cfRule type="containsText" dxfId="4" priority="17" operator="containsText" text="Wert ist negativ">
      <formula>NOT(ISERROR(SEARCH("Wert ist negativ",H28)))</formula>
    </cfRule>
    <cfRule type="containsText" dxfId="3" priority="18" operator="containsText" text="Nachweis nicht erbracht">
      <formula>NOT(ISERROR(SEARCH("Nachweis nicht erbracht",H28)))</formula>
    </cfRule>
    <cfRule type="containsText" dxfId="2" priority="19" operator="containsText" text="Nachweis erbracht">
      <formula>NOT(ISERROR(SEARCH("Nachweis erbracht",H28)))</formula>
    </cfRule>
    <cfRule type="colorScale" priority="20">
      <colorScale>
        <cfvo type="min"/>
        <cfvo type="max"/>
        <color rgb="FF63BE7B"/>
        <color rgb="FFFCFCFF"/>
      </colorScale>
    </cfRule>
  </conditionalFormatting>
  <conditionalFormatting sqref="J28">
    <cfRule type="containsText" dxfId="1" priority="13" operator="containsText" text="Nachweis nicht erbracht">
      <formula>NOT(ISERROR(SEARCH("Nachweis nicht erbracht",J28)))</formula>
    </cfRule>
    <cfRule type="containsText" dxfId="0" priority="14" operator="containsText" text="Nachweis erbracht">
      <formula>NOT(ISERROR(SEARCH("Nachweis erbracht",J28)))</formula>
    </cfRule>
    <cfRule type="colorScale" priority="15">
      <colorScale>
        <cfvo type="min"/>
        <cfvo type="max"/>
        <color rgb="FF63BE7B"/>
        <color rgb="FFFCFCFF"/>
      </colorScale>
    </cfRule>
  </conditionalFormatting>
  <pageMargins left="0.70866141732283472" right="0.70866141732283472" top="0.78740157480314965" bottom="0.78740157480314965" header="0.31496062992125984" footer="0.31496062992125984"/>
  <pageSetup paperSize="9" scale="95" fitToHeight="0" orientation="landscape" r:id="rId1"/>
  <rowBreaks count="2" manualBreakCount="2">
    <brk id="31" max="13" man="1"/>
    <brk id="66" max="13"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tns:customPropertyEditors xmlns:tns="http://schemas.microsoft.com/office/2006/customDocumentInformationPanel">
  <tns:showOnOpen>false</tns:showOnOpen>
  <tns:defaultPropertyEditorNamespace>Standardeigenschaften</tns:defaultPropertyEditorNamespace>
</tns:customPropertyEditors>
</file>

<file path=customXml/item2.xml><?xml version="1.0" encoding="utf-8"?>
<ct:contentTypeSchema xmlns:ct="http://schemas.microsoft.com/office/2006/metadata/contentType" xmlns:ma="http://schemas.microsoft.com/office/2006/metadata/properties/metaAttributes" ct:_="" ma:_="" ma:contentTypeName="Document" ma:contentTypeID="0x010100978F0D4390BA9A43B4792BA63723A199" ma:contentTypeVersion="2" ma:contentTypeDescription="Create a new document." ma:contentTypeScope="" ma:versionID="42f5e9dd4ba223a784f7b257072dcbef">
  <xsd:schema xmlns:xsd="http://www.w3.org/2001/XMLSchema" xmlns:xs="http://www.w3.org/2001/XMLSchema" xmlns:p="http://schemas.microsoft.com/office/2006/metadata/properties" xmlns:ns2="0c81d3a9-ab53-4206-85ab-c5a01e3cdddf" targetNamespace="http://schemas.microsoft.com/office/2006/metadata/properties" ma:root="true" ma:fieldsID="eee4ff7f9dbe9ab629c5c0ba321f1fe7" ns2:_="">
    <xsd:import namespace="0c81d3a9-ab53-4206-85ab-c5a01e3cddd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1d3a9-ab53-4206-85ab-c5a01e3cdd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8FC55E4-9D03-4AFA-B94E-650C55A7EB18}">
  <ds:schemaRefs>
    <ds:schemaRef ds:uri="http://schemas.microsoft.com/office/2006/customDocumentInformationPanel"/>
  </ds:schemaRefs>
</ds:datastoreItem>
</file>

<file path=customXml/itemProps2.xml><?xml version="1.0" encoding="utf-8"?>
<ds:datastoreItem xmlns:ds="http://schemas.openxmlformats.org/officeDocument/2006/customXml" ds:itemID="{F5684EA7-4FED-4447-91E4-E1AC4918DF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1d3a9-ab53-4206-85ab-c5a01e3cdd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2C612AC-BB30-4C7A-A8F4-9DDA7043B11B}">
  <ds:schemaRefs>
    <ds:schemaRef ds:uri="http://schemas.microsoft.com/sharepoint/v3/contenttype/forms"/>
  </ds:schemaRefs>
</ds:datastoreItem>
</file>

<file path=customXml/itemProps4.xml><?xml version="1.0" encoding="utf-8"?>
<ds:datastoreItem xmlns:ds="http://schemas.openxmlformats.org/officeDocument/2006/customXml" ds:itemID="{34B2E1EF-FD2F-4DFE-ACF6-E4AAD00BEB13}">
  <ds:schemaRefs>
    <ds:schemaRef ds:uri="http://purl.org/dc/terms/"/>
    <ds:schemaRef ds:uri="http://schemas.microsoft.com/office/infopath/2007/PartnerControls"/>
    <ds:schemaRef ds:uri="http://schemas.microsoft.com/office/2006/documentManagement/types"/>
    <ds:schemaRef ds:uri="0c81d3a9-ab53-4206-85ab-c5a01e3cdddf"/>
    <ds:schemaRef ds:uri="http://schemas.microsoft.com/office/2006/metadata/properties"/>
    <ds:schemaRef ds:uri="http://purl.org/dc/elements/1.1/"/>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10</vt:i4>
      </vt:variant>
    </vt:vector>
  </HeadingPairs>
  <TitlesOfParts>
    <vt:vector size="20" baseType="lpstr">
      <vt:lpstr>Allgemeines</vt:lpstr>
      <vt:lpstr>Investitionen</vt:lpstr>
      <vt:lpstr>Eingaben Speicher</vt:lpstr>
      <vt:lpstr>Berechnung Speicher</vt:lpstr>
      <vt:lpstr>Ergebnis Speicher</vt:lpstr>
      <vt:lpstr>Eingaben Netz</vt:lpstr>
      <vt:lpstr>Berechnung Netz</vt:lpstr>
      <vt:lpstr>Nebenrechnung Netz</vt:lpstr>
      <vt:lpstr>Ergebnis Netz</vt:lpstr>
      <vt:lpstr>Version</vt:lpstr>
      <vt:lpstr>Allgemeines!Druckbereich</vt:lpstr>
      <vt:lpstr>'Berechnung Netz'!Druckbereich</vt:lpstr>
      <vt:lpstr>'Berechnung Speicher'!Druckbereich</vt:lpstr>
      <vt:lpstr>'Eingaben Netz'!Druckbereich</vt:lpstr>
      <vt:lpstr>'Eingaben Speicher'!Druckbereich</vt:lpstr>
      <vt:lpstr>'Ergebnis Netz'!Druckbereich</vt:lpstr>
      <vt:lpstr>'Ergebnis Speicher'!Druckbereich</vt:lpstr>
      <vt:lpstr>Investitionen!Druckbereich</vt:lpstr>
      <vt:lpstr>'Nebenrechnung Netz'!Druckbereich</vt:lpstr>
      <vt:lpstr>Version!Druckbereich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Thea Heim</dc:creator>
  <cp:keywords/>
  <dc:description/>
  <cp:lastModifiedBy>Gunnar Maaß</cp:lastModifiedBy>
  <cp:revision/>
  <dcterms:created xsi:type="dcterms:W3CDTF">2015-10-16T20:18:05Z</dcterms:created>
  <dcterms:modified xsi:type="dcterms:W3CDTF">2024-06-04T06:51:05Z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0x010100978F0D4390BA9A43B4792BA63723A199</vt:lpwstr>
  </property>
</Properties>
</file>